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mc:AlternateContent xmlns:mc="http://schemas.openxmlformats.org/markup-compatibility/2006">
    <mc:Choice Requires="x15">
      <x15ac:absPath xmlns:x15ac="http://schemas.microsoft.com/office/spreadsheetml/2010/11/ac" url="\\vnozare.pri\vm\Redirect_profiles\VM_Ivita_Lazdina\Desktop\Korona_viruss\JAUNAIS_RIK_260520_aprilis\VKanceleja\"/>
    </mc:Choice>
  </mc:AlternateContent>
  <xr:revisionPtr revIDLastSave="0" documentId="13_ncr:1_{0E4C37F3-1853-4ADD-A9AB-7191C375B0B1}" xr6:coauthVersionLast="44" xr6:coauthVersionMax="44" xr10:uidLastSave="{00000000-0000-0000-0000-000000000000}"/>
  <bookViews>
    <workbookView xWindow="7605" yWindow="600" windowWidth="21150" windowHeight="15600" xr2:uid="{00000000-000D-0000-FFFF-FFFF00000000}"/>
  </bookViews>
  <sheets>
    <sheet name="Kopsavilkums" sheetId="1" r:id="rId1"/>
    <sheet name="PL_PVA" sheetId="54" r:id="rId2"/>
    <sheet name="PS_PVA" sheetId="53" r:id="rId3"/>
    <sheet name="PL_SAVA" sheetId="45" r:id="rId4"/>
    <sheet name="DRG" sheetId="52" r:id="rId5"/>
    <sheet name="OBS_RAKUS" sheetId="51" r:id="rId6"/>
    <sheet name="PacTr" sheetId="48" r:id="rId7"/>
    <sheet name="PL_STAC" sheetId="47" r:id="rId8"/>
    <sheet name="ParTr" sheetId="49" r:id="rId9"/>
    <sheet name="(PacTr MAR)" sheetId="56" r:id="rId10"/>
    <sheet name="Izmeklejumi" sheetId="2" r:id="rId11"/>
    <sheet name="Mob_vien_Gulbis" sheetId="5" r:id="rId12"/>
    <sheet name="Mob_vien_CL" sheetId="34" r:id="rId13"/>
    <sheet name="Paraug_punk_Gulb" sheetId="57" r:id="rId14"/>
    <sheet name="Paraug_punkt_CL" sheetId="38" r:id="rId15"/>
    <sheet name="Paraug_punk_PSKUS" sheetId="43" r:id="rId16"/>
    <sheet name="Zv_centrs_Gulbis" sheetId="9" r:id="rId17"/>
    <sheet name="Zv_centrs_CL" sheetId="36" r:id="rId18"/>
    <sheet name="IAL_CL" sheetId="39" r:id="rId19"/>
    <sheet name="IAL_Gulb" sheetId="23" r:id="rId20"/>
    <sheet name="RefLab Barotnes" sheetId="40" r:id="rId21"/>
  </sheets>
  <externalReferences>
    <externalReference r:id="rId22"/>
    <externalReference r:id="rId2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 i="34" l="1"/>
  <c r="K7" i="34"/>
  <c r="K8" i="34"/>
  <c r="K9" i="34"/>
  <c r="K10" i="34"/>
  <c r="K11" i="34"/>
  <c r="K12" i="34"/>
  <c r="K13" i="34"/>
  <c r="K14" i="34"/>
  <c r="K15" i="34"/>
  <c r="K16" i="34"/>
  <c r="K17" i="34"/>
  <c r="K18" i="34"/>
  <c r="K19" i="34"/>
  <c r="K20" i="34"/>
  <c r="K21" i="34"/>
  <c r="K22" i="34"/>
  <c r="K23" i="34"/>
  <c r="K24" i="34"/>
  <c r="K25" i="34"/>
  <c r="K26" i="34"/>
  <c r="K27" i="34"/>
  <c r="K28" i="34"/>
  <c r="K29" i="34"/>
  <c r="K30" i="34"/>
  <c r="K31" i="34"/>
  <c r="K32" i="34"/>
  <c r="K33" i="34"/>
  <c r="K34" i="34"/>
  <c r="K5" i="34"/>
  <c r="K29" i="38" l="1"/>
  <c r="J29" i="38"/>
  <c r="K44" i="39" l="1"/>
  <c r="K42" i="39" s="1"/>
  <c r="L42" i="39" s="1"/>
  <c r="D9" i="39"/>
  <c r="G9" i="39"/>
  <c r="H9" i="39"/>
  <c r="I9" i="39"/>
  <c r="D10" i="39"/>
  <c r="G10" i="39"/>
  <c r="H10" i="39"/>
  <c r="I10" i="39"/>
  <c r="D11" i="39"/>
  <c r="G11" i="39"/>
  <c r="H11" i="39"/>
  <c r="I11" i="39"/>
  <c r="D12" i="39"/>
  <c r="G12" i="39"/>
  <c r="H12" i="39"/>
  <c r="I12" i="39"/>
  <c r="D13" i="39"/>
  <c r="G13" i="39"/>
  <c r="H13" i="39"/>
  <c r="I13" i="39"/>
  <c r="D14" i="39"/>
  <c r="G14" i="39"/>
  <c r="H14" i="39"/>
  <c r="I14" i="39"/>
  <c r="D15" i="39"/>
  <c r="G15" i="39"/>
  <c r="H15" i="39"/>
  <c r="I15" i="39"/>
  <c r="O7" i="23"/>
  <c r="O8" i="23"/>
  <c r="R8" i="23"/>
  <c r="R9" i="23" s="1"/>
  <c r="S7" i="23" s="1"/>
  <c r="O9" i="23"/>
  <c r="O10" i="23"/>
  <c r="O11" i="23"/>
  <c r="L43" i="39" l="1"/>
  <c r="L47" i="39" s="1"/>
  <c r="S8" i="23"/>
  <c r="D8" i="57" l="1"/>
  <c r="F37" i="36" l="1"/>
  <c r="K24" i="9"/>
  <c r="K25" i="9" s="1"/>
  <c r="L23" i="9" l="1"/>
  <c r="L24" i="9"/>
  <c r="F5" i="56" l="1"/>
  <c r="F6" i="56" s="1"/>
  <c r="G6" i="48"/>
  <c r="G7" i="48"/>
  <c r="G8" i="48"/>
  <c r="G9" i="48"/>
  <c r="G10" i="48"/>
  <c r="G5" i="48"/>
  <c r="G11" i="48" s="1"/>
  <c r="D5" i="49" l="1"/>
  <c r="F7" i="52" l="1"/>
  <c r="G7" i="52" s="1"/>
  <c r="F5" i="54"/>
  <c r="E5" i="54"/>
  <c r="D5" i="54"/>
  <c r="Q16" i="34" l="1"/>
  <c r="J5" i="34" s="1"/>
  <c r="J7" i="34"/>
  <c r="J8" i="34"/>
  <c r="J9" i="34"/>
  <c r="J10" i="34"/>
  <c r="J11" i="34"/>
  <c r="J12" i="34"/>
  <c r="J13" i="34"/>
  <c r="J14" i="34"/>
  <c r="J15" i="34"/>
  <c r="J16" i="34"/>
  <c r="J17" i="34"/>
  <c r="J18" i="34"/>
  <c r="J19" i="34"/>
  <c r="J20" i="34"/>
  <c r="J21" i="34"/>
  <c r="J22" i="34"/>
  <c r="J23" i="34"/>
  <c r="J24" i="34"/>
  <c r="J25" i="34"/>
  <c r="J26" i="34"/>
  <c r="J27" i="34"/>
  <c r="J28" i="34"/>
  <c r="J29" i="34"/>
  <c r="J30" i="34"/>
  <c r="J31" i="34"/>
  <c r="J32" i="34"/>
  <c r="J33" i="34"/>
  <c r="J34" i="34"/>
  <c r="C35" i="34"/>
  <c r="D35" i="34"/>
  <c r="F35" i="34"/>
  <c r="F37" i="34" s="1"/>
  <c r="G35" i="34"/>
  <c r="H35" i="34"/>
  <c r="H37" i="34" s="1"/>
  <c r="I35" i="34"/>
  <c r="L35" i="34"/>
  <c r="L37" i="34" s="1"/>
  <c r="G36" i="34"/>
  <c r="I36" i="34"/>
  <c r="I37" i="34" s="1"/>
  <c r="D37" i="34"/>
  <c r="C72" i="34"/>
  <c r="C74" i="34" s="1"/>
  <c r="E72" i="34"/>
  <c r="E74" i="34" s="1"/>
  <c r="H108" i="5"/>
  <c r="C56" i="40"/>
  <c r="G37" i="34" l="1"/>
  <c r="K37" i="34"/>
  <c r="J6" i="34"/>
  <c r="J37" i="34" s="1"/>
  <c r="L39" i="34" s="1"/>
  <c r="G5" i="53" l="1"/>
  <c r="E69" i="43" l="1"/>
  <c r="D69" i="43"/>
  <c r="F69" i="43" s="1"/>
  <c r="D68" i="43"/>
  <c r="F68" i="43" s="1"/>
  <c r="E67" i="43"/>
  <c r="D67" i="43"/>
  <c r="D66" i="43"/>
  <c r="F66" i="43" s="1"/>
  <c r="C54" i="43"/>
  <c r="C53" i="43"/>
  <c r="C52" i="43"/>
  <c r="C51" i="43"/>
  <c r="C50" i="43"/>
  <c r="C42" i="43"/>
  <c r="C43" i="43" s="1"/>
  <c r="C8" i="43" s="1"/>
  <c r="C19" i="43"/>
  <c r="C33" i="43" s="1"/>
  <c r="C7" i="43" s="1"/>
  <c r="F67" i="43" l="1"/>
  <c r="C61" i="43"/>
  <c r="C9" i="43" s="1"/>
  <c r="F65" i="43"/>
  <c r="C11" i="43" l="1"/>
  <c r="F43" i="2"/>
  <c r="F8" i="45" l="1"/>
  <c r="E8" i="45"/>
  <c r="D8" i="45"/>
  <c r="H5" i="53" l="1"/>
  <c r="F5" i="53"/>
  <c r="E5" i="53"/>
  <c r="D5" i="53"/>
  <c r="C5" i="53"/>
  <c r="F24" i="49" l="1"/>
  <c r="E24" i="49"/>
  <c r="D24" i="49"/>
  <c r="F23" i="49"/>
  <c r="E23" i="49"/>
  <c r="D23" i="49"/>
  <c r="F22" i="49"/>
  <c r="E22" i="49"/>
  <c r="D22" i="49"/>
  <c r="F21" i="49"/>
  <c r="E21" i="49"/>
  <c r="D21" i="49"/>
  <c r="F20" i="49"/>
  <c r="E20" i="49"/>
  <c r="D20" i="49"/>
  <c r="F19" i="49"/>
  <c r="E19" i="49"/>
  <c r="D19" i="49"/>
  <c r="F18" i="49"/>
  <c r="E18" i="49"/>
  <c r="D18" i="49"/>
  <c r="F17" i="49"/>
  <c r="E17" i="49"/>
  <c r="D17" i="49"/>
  <c r="F16" i="49"/>
  <c r="E16" i="49"/>
  <c r="D16" i="49"/>
  <c r="F15" i="49"/>
  <c r="E15" i="49"/>
  <c r="D15" i="49"/>
  <c r="F14" i="49"/>
  <c r="E14" i="49"/>
  <c r="D14" i="49"/>
  <c r="F13" i="49"/>
  <c r="E13" i="49"/>
  <c r="D13" i="49"/>
  <c r="F12" i="49"/>
  <c r="E12" i="49"/>
  <c r="D12" i="49"/>
  <c r="F11" i="49"/>
  <c r="E11" i="49"/>
  <c r="D11" i="49"/>
  <c r="F10" i="49"/>
  <c r="E10" i="49"/>
  <c r="D10" i="49"/>
  <c r="F9" i="49"/>
  <c r="E9" i="49"/>
  <c r="D9" i="49"/>
  <c r="F8" i="49"/>
  <c r="E8" i="49"/>
  <c r="D8" i="49"/>
  <c r="F7" i="49"/>
  <c r="E7" i="49"/>
  <c r="D7" i="49"/>
  <c r="F6" i="49"/>
  <c r="E6" i="49"/>
  <c r="D6" i="49"/>
  <c r="F5" i="49"/>
  <c r="E5" i="49"/>
  <c r="F4" i="49"/>
  <c r="D4" i="49"/>
  <c r="F25" i="49" l="1"/>
  <c r="G21" i="49"/>
  <c r="D25" i="49"/>
  <c r="G6" i="49"/>
  <c r="G8" i="49"/>
  <c r="G10" i="49"/>
  <c r="G12" i="49"/>
  <c r="G13" i="49"/>
  <c r="G14" i="49"/>
  <c r="G15" i="49"/>
  <c r="G17" i="49"/>
  <c r="G19" i="49"/>
  <c r="G22" i="49"/>
  <c r="G5" i="49"/>
  <c r="E25" i="49"/>
  <c r="G7" i="49"/>
  <c r="G9" i="49"/>
  <c r="G11" i="49"/>
  <c r="G16" i="49"/>
  <c r="G18" i="49"/>
  <c r="G20" i="49"/>
  <c r="G23" i="49"/>
  <c r="G24" i="49"/>
  <c r="G4" i="49"/>
  <c r="C10" i="51"/>
  <c r="C14" i="52"/>
  <c r="B14" i="52"/>
  <c r="F13" i="52"/>
  <c r="G13" i="52" s="1"/>
  <c r="F12" i="52"/>
  <c r="G12" i="52" s="1"/>
  <c r="F11" i="52"/>
  <c r="G11" i="52" s="1"/>
  <c r="F10" i="52"/>
  <c r="G10" i="52" s="1"/>
  <c r="F9" i="52"/>
  <c r="G9" i="52" s="1"/>
  <c r="F8" i="52"/>
  <c r="G8" i="52" s="1"/>
  <c r="G25" i="49" l="1"/>
  <c r="G14" i="52"/>
  <c r="B7" i="1" l="1"/>
  <c r="B3" i="1"/>
  <c r="N30" i="38" l="1"/>
  <c r="O29" i="38" s="1"/>
  <c r="N28" i="38" l="1"/>
  <c r="O28" i="38" s="1"/>
  <c r="F17" i="40" l="1"/>
  <c r="G16" i="40"/>
  <c r="H16" i="40" s="1"/>
  <c r="E16" i="40"/>
  <c r="G15" i="40"/>
  <c r="H15" i="40" s="1"/>
  <c r="E15" i="40"/>
  <c r="G14" i="40"/>
  <c r="H14" i="40" s="1"/>
  <c r="E14" i="40"/>
  <c r="G13" i="40"/>
  <c r="H13" i="40" s="1"/>
  <c r="E13" i="40"/>
  <c r="G12" i="40"/>
  <c r="H12" i="40" s="1"/>
  <c r="E12" i="40"/>
  <c r="G11" i="40"/>
  <c r="H11" i="40" s="1"/>
  <c r="E11" i="40"/>
  <c r="G10" i="40"/>
  <c r="H10" i="40" s="1"/>
  <c r="E10" i="40"/>
  <c r="G9" i="40"/>
  <c r="H9" i="40" s="1"/>
  <c r="E9" i="40"/>
  <c r="G8" i="40"/>
  <c r="H8" i="40" s="1"/>
  <c r="E8" i="40"/>
  <c r="G7" i="40"/>
  <c r="E7" i="40"/>
  <c r="E17" i="40" l="1"/>
  <c r="G17" i="40"/>
  <c r="H7" i="40"/>
  <c r="H17" i="40" s="1"/>
  <c r="I29" i="36" l="1"/>
  <c r="I27" i="36" s="1"/>
  <c r="J27" i="36" s="1"/>
  <c r="F38" i="36" s="1"/>
  <c r="G31" i="2"/>
  <c r="G30" i="2"/>
  <c r="G29" i="2"/>
  <c r="G28" i="2"/>
  <c r="G24" i="2"/>
  <c r="G23" i="2"/>
  <c r="G22" i="2"/>
  <c r="G19" i="2"/>
  <c r="G18" i="2"/>
  <c r="E13" i="2"/>
  <c r="E12" i="2"/>
  <c r="J28" i="36" l="1"/>
  <c r="E14" i="2"/>
  <c r="G20" i="2"/>
  <c r="G34" i="2"/>
  <c r="G36" i="2" s="1"/>
  <c r="G37" i="2" s="1"/>
  <c r="G26" i="2"/>
  <c r="F35" i="39" l="1"/>
  <c r="F36" i="39" s="1"/>
  <c r="H24" i="38"/>
  <c r="H26" i="38" s="1"/>
  <c r="C24" i="38"/>
  <c r="C26" i="38" s="1"/>
  <c r="E43" i="39" l="1"/>
  <c r="E40" i="39"/>
  <c r="E39" i="39"/>
  <c r="I33" i="39"/>
  <c r="H33" i="39"/>
  <c r="G33" i="39"/>
  <c r="D33" i="39"/>
  <c r="I32" i="39"/>
  <c r="H32" i="39"/>
  <c r="G32" i="39"/>
  <c r="D32" i="39"/>
  <c r="I31" i="39"/>
  <c r="H31" i="39"/>
  <c r="G31" i="39"/>
  <c r="D31" i="39"/>
  <c r="I30" i="39"/>
  <c r="H30" i="39"/>
  <c r="G30" i="39"/>
  <c r="D30" i="39"/>
  <c r="I29" i="39"/>
  <c r="H29" i="39"/>
  <c r="G29" i="39"/>
  <c r="D29" i="39"/>
  <c r="I28" i="39"/>
  <c r="H28" i="39"/>
  <c r="G28" i="39"/>
  <c r="D28" i="39"/>
  <c r="I27" i="39"/>
  <c r="H27" i="39"/>
  <c r="G27" i="39"/>
  <c r="D27" i="39"/>
  <c r="I26" i="39"/>
  <c r="H26" i="39"/>
  <c r="G26" i="39"/>
  <c r="D26" i="39"/>
  <c r="I25" i="39"/>
  <c r="H25" i="39"/>
  <c r="G25" i="39"/>
  <c r="D25" i="39"/>
  <c r="I24" i="39"/>
  <c r="H24" i="39"/>
  <c r="G24" i="39"/>
  <c r="D24" i="39"/>
  <c r="I23" i="39"/>
  <c r="H23" i="39"/>
  <c r="G23" i="39"/>
  <c r="D23" i="39"/>
  <c r="I22" i="39"/>
  <c r="H22" i="39"/>
  <c r="G22" i="39"/>
  <c r="D22" i="39"/>
  <c r="I21" i="39"/>
  <c r="H21" i="39"/>
  <c r="G21" i="39"/>
  <c r="D21" i="39"/>
  <c r="I20" i="39"/>
  <c r="H20" i="39"/>
  <c r="G20" i="39"/>
  <c r="D20" i="39"/>
  <c r="I19" i="39"/>
  <c r="H19" i="39"/>
  <c r="G19" i="39"/>
  <c r="D19" i="39"/>
  <c r="I18" i="39"/>
  <c r="H18" i="39"/>
  <c r="G18" i="39"/>
  <c r="D18" i="39"/>
  <c r="I17" i="39"/>
  <c r="H17" i="39"/>
  <c r="G17" i="39"/>
  <c r="D17" i="39"/>
  <c r="I16" i="39"/>
  <c r="H16" i="39"/>
  <c r="G16" i="39"/>
  <c r="D16" i="39"/>
  <c r="I8" i="39"/>
  <c r="H8" i="39"/>
  <c r="G8" i="39"/>
  <c r="D8" i="39"/>
  <c r="I7" i="39"/>
  <c r="H7" i="39"/>
  <c r="G7" i="39"/>
  <c r="D7" i="39"/>
  <c r="I6" i="39"/>
  <c r="H6" i="39"/>
  <c r="G6" i="39"/>
  <c r="D6" i="39"/>
  <c r="I5" i="39"/>
  <c r="I35" i="39" s="1"/>
  <c r="I36" i="39" s="1"/>
  <c r="H5" i="39"/>
  <c r="H35" i="39" s="1"/>
  <c r="H36" i="39" s="1"/>
  <c r="G5" i="39"/>
  <c r="G35" i="39" s="1"/>
  <c r="G36" i="39" s="1"/>
  <c r="D5" i="39"/>
  <c r="D35" i="39" s="1"/>
  <c r="D36" i="39" s="1"/>
  <c r="G36" i="38"/>
  <c r="I23" i="38"/>
  <c r="G23" i="38"/>
  <c r="E23" i="38"/>
  <c r="D23" i="38"/>
  <c r="I22" i="38"/>
  <c r="G22" i="38"/>
  <c r="E22" i="38"/>
  <c r="D22" i="38"/>
  <c r="I21" i="38"/>
  <c r="G21" i="38"/>
  <c r="F21" i="38"/>
  <c r="E21" i="38"/>
  <c r="D21" i="38"/>
  <c r="I20" i="38"/>
  <c r="G20" i="38"/>
  <c r="E20" i="38"/>
  <c r="D20" i="38"/>
  <c r="I19" i="38"/>
  <c r="G19" i="38"/>
  <c r="F19" i="38"/>
  <c r="E19" i="38"/>
  <c r="D19" i="38"/>
  <c r="I18" i="38"/>
  <c r="G18" i="38"/>
  <c r="E18" i="38"/>
  <c r="D18" i="38"/>
  <c r="I17" i="38"/>
  <c r="G17" i="38"/>
  <c r="F17" i="38"/>
  <c r="E17" i="38"/>
  <c r="D17" i="38"/>
  <c r="I16" i="38"/>
  <c r="G16" i="38"/>
  <c r="E16" i="38"/>
  <c r="D16" i="38"/>
  <c r="I15" i="38"/>
  <c r="G15" i="38"/>
  <c r="E15" i="38"/>
  <c r="D15" i="38"/>
  <c r="I14" i="38"/>
  <c r="G14" i="38"/>
  <c r="E14" i="38"/>
  <c r="D14" i="38"/>
  <c r="I13" i="38"/>
  <c r="G13" i="38"/>
  <c r="F13" i="38"/>
  <c r="E13" i="38"/>
  <c r="D13" i="38"/>
  <c r="I12" i="38"/>
  <c r="G12" i="38"/>
  <c r="E12" i="38"/>
  <c r="D12" i="38"/>
  <c r="I11" i="38"/>
  <c r="G11" i="38"/>
  <c r="F11" i="38"/>
  <c r="E11" i="38"/>
  <c r="D11" i="38"/>
  <c r="I10" i="38"/>
  <c r="G10" i="38"/>
  <c r="E10" i="38"/>
  <c r="D10" i="38"/>
  <c r="I9" i="38"/>
  <c r="G9" i="38"/>
  <c r="F9" i="38"/>
  <c r="E9" i="38"/>
  <c r="D9" i="38"/>
  <c r="I8" i="38"/>
  <c r="G8" i="38"/>
  <c r="E8" i="38"/>
  <c r="D8" i="38"/>
  <c r="I7" i="38"/>
  <c r="G7" i="38"/>
  <c r="F7" i="38"/>
  <c r="E7" i="38"/>
  <c r="D7" i="38"/>
  <c r="I6" i="38"/>
  <c r="G6" i="38"/>
  <c r="E6" i="38"/>
  <c r="D6" i="38"/>
  <c r="E44" i="39" l="1"/>
  <c r="E45" i="39" s="1"/>
  <c r="C36" i="39"/>
  <c r="D24" i="38"/>
  <c r="D26" i="38" s="1"/>
  <c r="E24" i="38"/>
  <c r="E26" i="38" s="1"/>
  <c r="G24" i="38"/>
  <c r="G26" i="38" s="1"/>
  <c r="F24" i="38"/>
  <c r="F26" i="38" s="1"/>
  <c r="I28" i="38" s="1"/>
  <c r="I24" i="38"/>
  <c r="I26" i="38" s="1"/>
  <c r="E34" i="36" l="1"/>
  <c r="E33" i="36"/>
  <c r="E32" i="36"/>
  <c r="E31" i="36"/>
  <c r="E30" i="36"/>
  <c r="E29" i="36"/>
  <c r="E28" i="36"/>
  <c r="E27" i="36"/>
  <c r="E26" i="36"/>
  <c r="E25" i="36"/>
  <c r="E24" i="36"/>
  <c r="E23" i="36"/>
  <c r="E22" i="36"/>
  <c r="E21" i="36"/>
  <c r="E20" i="36"/>
  <c r="E19" i="36"/>
  <c r="E18" i="36"/>
  <c r="E15" i="36"/>
  <c r="E13" i="36"/>
  <c r="E12" i="36"/>
  <c r="E11" i="36"/>
  <c r="E10" i="36"/>
  <c r="E9" i="36"/>
  <c r="E8" i="36"/>
  <c r="E7" i="36"/>
  <c r="E6" i="36"/>
  <c r="E5" i="36"/>
  <c r="E35" i="36" l="1"/>
  <c r="E37" i="36" s="1"/>
  <c r="H38" i="36" l="1"/>
  <c r="H37" i="36"/>
  <c r="I55" i="23" l="1"/>
  <c r="O19" i="23"/>
  <c r="F38" i="9"/>
  <c r="F36" i="9"/>
  <c r="O15" i="23" l="1"/>
  <c r="O14" i="23"/>
  <c r="O13" i="23"/>
  <c r="O12" i="23"/>
  <c r="O16" i="23" l="1"/>
  <c r="K15" i="23" l="1"/>
  <c r="O17" i="23" s="1"/>
  <c r="O18" i="23" s="1"/>
  <c r="O20" i="23" s="1"/>
  <c r="G33" i="23" s="1"/>
  <c r="D9" i="2" l="1"/>
  <c r="E8" i="2" l="1"/>
  <c r="E35" i="9" l="1"/>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36" i="9" l="1"/>
  <c r="F103" i="5"/>
  <c r="F104" i="5" s="1"/>
  <c r="F106" i="5" s="1"/>
  <c r="E104" i="5"/>
  <c r="E106" i="5" s="1"/>
  <c r="G36" i="9" l="1"/>
  <c r="G38" i="9"/>
  <c r="C54" i="23"/>
  <c r="B54" i="23"/>
  <c r="K29" i="23"/>
  <c r="E54" i="23" l="1"/>
  <c r="G54" i="23"/>
  <c r="G55" i="23" s="1"/>
  <c r="G34" i="23" s="1"/>
  <c r="G35" i="23" s="1"/>
  <c r="E6" i="2"/>
  <c r="E7" i="2"/>
  <c r="E9" i="2" l="1"/>
  <c r="F46" i="2" s="1"/>
  <c r="B27" i="1" l="1"/>
  <c r="B15" i="1" l="1"/>
  <c r="B23" i="1" l="1"/>
  <c r="H103" i="5"/>
  <c r="H106" i="5" s="1"/>
  <c r="G103" i="5"/>
  <c r="G104" i="5" s="1"/>
  <c r="G106" i="5" s="1"/>
  <c r="M11" i="5"/>
  <c r="N11" i="5" s="1"/>
  <c r="M10" i="5"/>
  <c r="N10" i="5" s="1"/>
  <c r="M9" i="5"/>
  <c r="N9" i="5" s="1"/>
  <c r="M8" i="5"/>
  <c r="N8" i="5" s="1"/>
  <c r="N12" i="5" l="1"/>
  <c r="B33" i="1"/>
  <c r="B30" i="1"/>
  <c r="B20" i="1" l="1"/>
  <c r="B14" i="1" l="1"/>
  <c r="B2" i="1" s="1"/>
</calcChain>
</file>

<file path=xl/sharedStrings.xml><?xml version="1.0" encoding="utf-8"?>
<sst xmlns="http://schemas.openxmlformats.org/spreadsheetml/2006/main" count="2599" uniqueCount="1977">
  <si>
    <t>Tarifs</t>
  </si>
  <si>
    <t>EUR</t>
  </si>
  <si>
    <t>Transporta barotņu molekulāri bioloģiskiem izmeklējumiem nodrošināšana</t>
  </si>
  <si>
    <t>Izdevumi par IAL iegādi</t>
  </si>
  <si>
    <t>Datums</t>
  </si>
  <si>
    <t>Dosjē</t>
  </si>
  <si>
    <t>Maršruts</t>
  </si>
  <si>
    <t>Nobrauktie km</t>
  </si>
  <si>
    <t>IAL komplekti</t>
  </si>
  <si>
    <t>IAL komplekts:</t>
  </si>
  <si>
    <t>cena</t>
  </si>
  <si>
    <t>PVN</t>
  </si>
  <si>
    <t>Kuldīga-Upīškalns-Kuldīga</t>
  </si>
  <si>
    <t>kombinezons</t>
  </si>
  <si>
    <t>BG A50/ 9683</t>
  </si>
  <si>
    <t>Kuldīga-Aizpute-Kuldīga</t>
  </si>
  <si>
    <t>virsvalks</t>
  </si>
  <si>
    <t>AMPRI  05010</t>
  </si>
  <si>
    <t>respirators</t>
  </si>
  <si>
    <t>BG 2405 FFP2</t>
  </si>
  <si>
    <t xml:space="preserve">cimdi </t>
  </si>
  <si>
    <t>Kuldīga-Priedaine-Kuldīga</t>
  </si>
  <si>
    <t>Kuldīga, Piltenes iela</t>
  </si>
  <si>
    <t>Kopā nobrauktie km</t>
  </si>
  <si>
    <t>“E. Gulbja Laboratorija” SIA</t>
  </si>
  <si>
    <t>„Centrālā laboratorija” SIA</t>
  </si>
  <si>
    <t>Nacionālā mikrobioloģijas references laboratorija</t>
  </si>
  <si>
    <t>“Paula Stradiņa Klīniskā universitātes slimnīca” VSIA</t>
  </si>
  <si>
    <t>Citi</t>
  </si>
  <si>
    <t>47073 – “COVID-19 RNS noteikšana (reaģentu komplekti PĶR reālajā laikā SARS-CoV-2 (2019nCoV) RNS kvalitatīvai noteikšanai)</t>
  </si>
  <si>
    <t>47075 “COVID-19 RNS noteikšana (reaģentu komplekti PĶR reālajā laikā SARS-CoV-2 (2019nCoV) RNS apstiprināšanai)”</t>
  </si>
  <si>
    <t xml:space="preserve">“E. Gulbja Laboratorija” SIA </t>
  </si>
  <si>
    <t>Zvanu centrs (izdevumi par reģistratoru darbu telefonu centrālē)</t>
  </si>
  <si>
    <t>Kopā nostrādātās stundas</t>
  </si>
  <si>
    <t>Maksas</t>
  </si>
  <si>
    <t>Kopā</t>
  </si>
  <si>
    <t>Kopā:</t>
  </si>
  <si>
    <t>LABORATORISKIE IZMEKLĒJUMU ORGANIZĀCIJA UN VEIKŠANA</t>
  </si>
  <si>
    <t>Covid-19 laboratorisko izmeklējumu veikšana</t>
  </si>
  <si>
    <t>Paraugu paņemšanas punktu darbība/ Paraugu paņemšana</t>
  </si>
  <si>
    <t xml:space="preserve">Mobilās vienības/ Paraugu paņemšana personu dzīvesvietā </t>
  </si>
  <si>
    <t>“E. Gulbja Laboratorija” SIA: par mobilo analīžu parauga pieņemšanas punktu uzturēšanu</t>
  </si>
  <si>
    <t>Daugavpils Smilšu 94</t>
  </si>
  <si>
    <t xml:space="preserve">ĶĪPSALA 1.modulis </t>
  </si>
  <si>
    <t>Liepāja</t>
  </si>
  <si>
    <t>Ventspils</t>
  </si>
  <si>
    <t>Gala summa</t>
  </si>
  <si>
    <t>Komplekti</t>
  </si>
  <si>
    <t>kombinzons</t>
  </si>
  <si>
    <t>aizsargbrilles</t>
  </si>
  <si>
    <t>lieto atkārtoti</t>
  </si>
  <si>
    <t>iekšējie cimdi</t>
  </si>
  <si>
    <t>ārējie cimdi</t>
  </si>
  <si>
    <t>bahilas</t>
  </si>
  <si>
    <t>Medilink</t>
  </si>
  <si>
    <t>PAŅĒMĒJI</t>
  </si>
  <si>
    <t>LABORATORIJA</t>
  </si>
  <si>
    <t>1brigāde</t>
  </si>
  <si>
    <t>2brigāde</t>
  </si>
  <si>
    <t>“E. Gulbja Laboratorija” SIA: Paņemšanas punkts + Laboratorija</t>
  </si>
  <si>
    <t>„Centrālā laboratorija” SIA: Laboratorija</t>
  </si>
  <si>
    <t xml:space="preserve">ĶĪPSALA 2.modulis </t>
  </si>
  <si>
    <t>Dienas</t>
  </si>
  <si>
    <t>Tarifs/ likme:</t>
  </si>
  <si>
    <t>Izmaksas kopā (EUR)</t>
  </si>
  <si>
    <t>Šoferis (mins)</t>
  </si>
  <si>
    <t>Medicīnas māsa (mins)</t>
  </si>
  <si>
    <t>Minūtes (kopā)</t>
  </si>
  <si>
    <t>IAL izdevumi</t>
  </si>
  <si>
    <t>Paņēmēji</t>
  </si>
  <si>
    <t>Laboratorija</t>
  </si>
  <si>
    <t>01.04.2020.</t>
  </si>
  <si>
    <t>16141318.16141328.16141334.16141340.16141312.16141301.16141294.16141288.16141284.16141279.16141271.16141264.16141256.16141252.16141243.16141234.16141229.16141225.16141222.16141219.16141214.16141208.16141205.16141201.16141195.16141192.16141187.16141177.16141164.16141249</t>
  </si>
  <si>
    <t>Kuldīga, Alternat.sākumskola(bijusī)</t>
  </si>
  <si>
    <t xml:space="preserve">Kuldīga, Robežu iela </t>
  </si>
  <si>
    <t>Kuldīga, Ventas tilts</t>
  </si>
  <si>
    <t>02.04.2020.</t>
  </si>
  <si>
    <t>16143757.16143751.16143745.16143737.16143733.16143727.16143720.16143716.16143714.16143711.16143707.16143702.16143700.16143698.16143693.16143690.16143685.16143681.16143676.16143672.16143671.16143668.16143661.16143654.16143649.16143645.16143639.16143636.16143630.16143626.16143620.16143616.16143611.16143608.</t>
  </si>
  <si>
    <t>02.02.2020.</t>
  </si>
  <si>
    <t>Kuldīga, Annas iela</t>
  </si>
  <si>
    <t>Saldus,Druva,Stacijas iela</t>
  </si>
  <si>
    <t>16143005. 16142994</t>
  </si>
  <si>
    <t>Saldus,Druva,Vienības iela</t>
  </si>
  <si>
    <t>Kuldīga, Planīcas iela</t>
  </si>
  <si>
    <t>02.04.2020</t>
  </si>
  <si>
    <t>16145813. 1614583</t>
  </si>
  <si>
    <t>Kuldīga-Vārme-Kuldīga</t>
  </si>
  <si>
    <t>03.04.2020</t>
  </si>
  <si>
    <t>Kuldīga-Brocēni-Kuldīga</t>
  </si>
  <si>
    <t>Saldus- Skrundas iela-Saldus</t>
  </si>
  <si>
    <t>Saldus- Papardes iela-7-Saldus</t>
  </si>
  <si>
    <t>Saldus-Novadnieku pag. Zvārde-Saldus</t>
  </si>
  <si>
    <t>Saldus-Jaunlutriņi,,Karpiņi,,-Saldus</t>
  </si>
  <si>
    <t>Saldus-Novadnieku pag. ,,Liekāriņi,,-Saldus</t>
  </si>
  <si>
    <t>03.04.2020.</t>
  </si>
  <si>
    <t>Kuldīga, L.Paegles iela</t>
  </si>
  <si>
    <t>Kuldīga-Rumbas pag.,,Varavīksnes,,-Kuldiga</t>
  </si>
  <si>
    <t>Kuldiga-Skrunda Sporta iela-Kuldiga</t>
  </si>
  <si>
    <t>Kuldiga-Kuldiga Gaismas iela-5-20</t>
  </si>
  <si>
    <t>Saldus-Veidenbauma5-22-Saldus</t>
  </si>
  <si>
    <t>Kuldiga-Kuldiga Virkas 22-67-Kuldiga</t>
  </si>
  <si>
    <t>06.04.2020</t>
  </si>
  <si>
    <t>Saldus-Rīgas iela18-9-Saldus</t>
  </si>
  <si>
    <t>Kuldiga-Kuldiga Vakara1 34-Kuldiga</t>
  </si>
  <si>
    <t>07.04.2020</t>
  </si>
  <si>
    <t>Kuldiga-Skrunda Pērkona11-6 iela-Kuldiga</t>
  </si>
  <si>
    <t>Kuldiga-Ēdole-Kuldiga</t>
  </si>
  <si>
    <t>Kuldiga-Gudeniek-Kuldiga</t>
  </si>
  <si>
    <t>09.04.2020</t>
  </si>
  <si>
    <t>Kuldiga-Ranķi-Kuldiga</t>
  </si>
  <si>
    <t>Kuldiga-Īvande-Kuldiga</t>
  </si>
  <si>
    <t>Kuldiga-Padures iela-Kuldiga</t>
  </si>
  <si>
    <t>Kuldiga-Gaismas iela-Kuldiga</t>
  </si>
  <si>
    <t>14.04.2020</t>
  </si>
  <si>
    <t>Kuldiga-Vienības iela-Kuldiga</t>
  </si>
  <si>
    <t>Kuldiga-Petera iela-Kuldiga</t>
  </si>
  <si>
    <t>Kuldiga-Skrunda-Kuldiga</t>
  </si>
  <si>
    <t>Saldus-Skrundas iela2-Saldus</t>
  </si>
  <si>
    <t>Kuldiga-Turlava-Kuldīga</t>
  </si>
  <si>
    <t>15.04.2020</t>
  </si>
  <si>
    <t>Kuldīga-Srunda Dārza14-2-Kuldiga</t>
  </si>
  <si>
    <t>Kuldīga-Raņķi-Kuldīga</t>
  </si>
  <si>
    <t>16.04.2020</t>
  </si>
  <si>
    <t>Talsi-Valdemārpils, Kalna iela-Talsi</t>
  </si>
  <si>
    <t>Kuldīga-Pelču ceļs -Kuldīga</t>
  </si>
  <si>
    <t>Saldus-Kuldigas iela32-12-Saldus</t>
  </si>
  <si>
    <t>Saldus-Skrundas 25c-Saldus</t>
  </si>
  <si>
    <t>16167297.16167303.16167339.16167327.16167320.16167344.16167347.16167356.16167361.16167370.16167380.16167390.16167398.16167489.16167476.16167467.16167456.16167451.16167440.16167406.</t>
  </si>
  <si>
    <t>17.04.2020.</t>
  </si>
  <si>
    <t>Kuldīga-Skrunda-Kuldīga</t>
  </si>
  <si>
    <t>16170043. 16170344</t>
  </si>
  <si>
    <t>Kuldīgas slimnīcas terapijas nod.</t>
  </si>
  <si>
    <t>Saldus, Kalna iela</t>
  </si>
  <si>
    <t>Kuldīga-Rendas pag.,,Gobas,,-Kuldīga</t>
  </si>
  <si>
    <t>Saldus,Kalna iela</t>
  </si>
  <si>
    <t>20.04.2020</t>
  </si>
  <si>
    <t>Kuldīga, jaunais tilts</t>
  </si>
  <si>
    <t>21.04.2020.</t>
  </si>
  <si>
    <t>Kuldīga ,personāls</t>
  </si>
  <si>
    <t>Kuldīga,personāls</t>
  </si>
  <si>
    <t>22.04.2020.</t>
  </si>
  <si>
    <t>Kuldīga EGL,personāls</t>
  </si>
  <si>
    <t>16181473. 16181490</t>
  </si>
  <si>
    <t>23.04.2020</t>
  </si>
  <si>
    <t>Saldus,Lutriņu pagasts-Saldus</t>
  </si>
  <si>
    <t>16184977. 16184922</t>
  </si>
  <si>
    <t>Kuldīga, Smilšu iela; Vienības iela</t>
  </si>
  <si>
    <t>24.04.2020</t>
  </si>
  <si>
    <t>16188636. 16188743</t>
  </si>
  <si>
    <t>Kuldīga, Dzintaru iela,Pureņu iela</t>
  </si>
  <si>
    <t>Saldus- Kursīši-Saldus</t>
  </si>
  <si>
    <t>16170591. 16188257. 16188211</t>
  </si>
  <si>
    <t>Kuldīgas slimnīcas personāls</t>
  </si>
  <si>
    <t>27.04.2020</t>
  </si>
  <si>
    <t>16192609. 16192308. 16190531</t>
  </si>
  <si>
    <t>Saldus, Novadnieku pag, Saldus pag.,Saldus</t>
  </si>
  <si>
    <t>Kuldīga, Izstādes iela</t>
  </si>
  <si>
    <t>28.04.2020</t>
  </si>
  <si>
    <t>Saldus, Kuldīgas iela</t>
  </si>
  <si>
    <t>29.04.2020</t>
  </si>
  <si>
    <t>Kuldīga-Snēpeles c.-Kuldīga</t>
  </si>
  <si>
    <t>Kuldīga-Rumba-Kuldīga</t>
  </si>
  <si>
    <t>30.04.2020</t>
  </si>
  <si>
    <t>16207256. 16207272</t>
  </si>
  <si>
    <t>Saldus,Jelgavas iela</t>
  </si>
  <si>
    <t>16207338. 16207321</t>
  </si>
  <si>
    <t>Kuldīga-Aizpute-Dzelda-Kuldīga</t>
  </si>
  <si>
    <t>NVD aprīļa mēnesī</t>
  </si>
  <si>
    <t>(Degviela COVID19 mājas vizītēm/ E.Gulbja laboratorijas Kuldīgas fil. - aprīlis 2020.)</t>
  </si>
  <si>
    <t>maksas</t>
  </si>
  <si>
    <t>NVD</t>
  </si>
  <si>
    <t>Procenti</t>
  </si>
  <si>
    <t>Preiļi</t>
  </si>
  <si>
    <t>IAL pieņēmējiem</t>
  </si>
  <si>
    <t>Aprīlis</t>
  </si>
  <si>
    <t>Skaits aprīlī</t>
  </si>
  <si>
    <t>47074  “SARS-CoV-2 (2019nCoV) RNS noteikšana (bez parauga paņemšanas)”</t>
  </si>
  <si>
    <t>Pacientu mājas apmeklējumu skaits</t>
  </si>
  <si>
    <t>Loģistikas pakalpojumu sniegto apjoms (km)</t>
  </si>
  <si>
    <t xml:space="preserve">Pakalpojumu nodrošināšanā iesaistīto transporta līdzekļu skaits </t>
  </si>
  <si>
    <t xml:space="preserve"> Transporta vadītāju nostrādāto stundu skaitu </t>
  </si>
  <si>
    <t>Virsstundas</t>
  </si>
  <si>
    <t>Ārstniecības personu nostrādāto stundu skaits</t>
  </si>
  <si>
    <t xml:space="preserve"> Virsstundas</t>
  </si>
  <si>
    <t>3.04</t>
  </si>
  <si>
    <t>4.04</t>
  </si>
  <si>
    <t>5.04</t>
  </si>
  <si>
    <t>6.04</t>
  </si>
  <si>
    <t>7.04</t>
  </si>
  <si>
    <t>8.04</t>
  </si>
  <si>
    <t>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</si>
  <si>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</si>
  <si>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</si>
  <si>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</si>
  <si>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</si>
  <si>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</si>
  <si>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</si>
  <si>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</si>
  <si>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</si>
  <si>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</si>
  <si>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</si>
  <si>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</si>
  <si>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</si>
  <si>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</si>
  <si>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</si>
  <si>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</si>
  <si>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</si>
  <si>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</si>
  <si>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</si>
  <si>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</si>
  <si>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</si>
  <si>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</si>
  <si>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Transportlīdzekļu nomas izmaksas EUR 71.50 apmērā par vienu dienu no 01.04.2020 Līdz 30.04.2020</t>
  </si>
  <si>
    <t>2. Paraugu paņemšana no ārstniecības iestādēm</t>
  </si>
  <si>
    <t>Skaits kopā</t>
  </si>
  <si>
    <t>gb cena bez PVN,</t>
  </si>
  <si>
    <t>gb ar PVN</t>
  </si>
  <si>
    <t>Respirators X-plore, N20   FFP3</t>
  </si>
  <si>
    <t xml:space="preserve">Brilles </t>
  </si>
  <si>
    <t>Vienreizējais halāts</t>
  </si>
  <si>
    <t>Kombinzoni</t>
  </si>
  <si>
    <t xml:space="preserve">Cimdi </t>
  </si>
  <si>
    <t xml:space="preserve">Kopā </t>
  </si>
  <si>
    <t>Ārstniecības personu nostrādāto stundu skaitu katru dienu</t>
  </si>
  <si>
    <t>Kombinezons (maina ik pēc 3 stundām)</t>
  </si>
  <si>
    <t>Respirators ar filtru (maina ik pēc 3 stundām)</t>
  </si>
  <si>
    <t>Aizsargbrilles (lieto 1 nedēļu pie nosacījuma, ka lieto 8 stundas, dezinficējot tās ik pēc 3 stundām)</t>
  </si>
  <si>
    <t>Iekšējie cimdi (zem kombinezona manšetes; maina ik pēc 3 stundām)</t>
  </si>
  <si>
    <t>Ārējie cimdi (uz kombinezona ārējās virsmas; maina pēc katra pacienta)</t>
  </si>
  <si>
    <t xml:space="preserve"> Bahilas un vienreizlietojamais halāts (maina ik pēc 3 stundām)</t>
  </si>
  <si>
    <t>Rīga, S. Eizenšteina 16</t>
  </si>
  <si>
    <t>Dubulti, Slokas iela 26</t>
  </si>
  <si>
    <t xml:space="preserve">Daugavpils, Stadionu iela 1 </t>
  </si>
  <si>
    <t>Rēzekne, Viļānu iela 2</t>
  </si>
  <si>
    <t>Alūksne, Kanaviņu iela 14</t>
  </si>
  <si>
    <t>Cēsis, Piebalgas iela 18</t>
  </si>
  <si>
    <t>Madona, Augu iela 27</t>
  </si>
  <si>
    <t xml:space="preserve">Valmiera, Čempionu iela 3 </t>
  </si>
  <si>
    <t>Limbaži, Sporta iela 3</t>
  </si>
  <si>
    <t>Gulbene, Upes iela 1</t>
  </si>
  <si>
    <t xml:space="preserve">Jēkabpils, Brīvības 2 J </t>
  </si>
  <si>
    <t xml:space="preserve">Jelgava, Garozas iela 15 </t>
  </si>
  <si>
    <t>Kuldīga, Īsā iela 4</t>
  </si>
  <si>
    <t xml:space="preserve">Liepāja, Zveinieku aleja 2 - 4 </t>
  </si>
  <si>
    <t xml:space="preserve">Talsi, K. Mīlenbaha iela 32a </t>
  </si>
  <si>
    <t>Tukums, Revolūcijas iela 4</t>
  </si>
  <si>
    <t xml:space="preserve">Ventspils, Inženieru 60  </t>
  </si>
  <si>
    <t>Rīga, Briāna iela 10</t>
  </si>
  <si>
    <t xml:space="preserve">Darba laiks </t>
  </si>
  <si>
    <t>Iesaistīto personu skaitu pakalpojumu nodrošināšanai</t>
  </si>
  <si>
    <t>Nostrādātas stundas</t>
  </si>
  <si>
    <t>8.00-20.00</t>
  </si>
  <si>
    <t>8.00-15.00</t>
  </si>
  <si>
    <t>Maiņā strādā 2 laboranti un 1 molekulārbiologs, savukārt diennaktī strādā 2 maiņas.</t>
  </si>
  <si>
    <t>Ārējie cimdi (uz kombinezona ārējās virsmas; maina ik pēc 3 stundām)</t>
  </si>
  <si>
    <t xml:space="preserve">Komplekta cena </t>
  </si>
  <si>
    <t xml:space="preserve">Bez Brillem </t>
  </si>
  <si>
    <t>Aizsargbrilles (lieto 1 nedēļu pie nosacījuma, ka lieto 8 stundas, dezinficējot tās ik pēc 3 stundām</t>
  </si>
  <si>
    <t>Bahilas un vienreizlietojamais halāts (maina ik pēc 3 stundām)</t>
  </si>
  <si>
    <t>KOPĀ, skaits (aprīlis)</t>
  </si>
  <si>
    <t>Manipulācijas kods</t>
  </si>
  <si>
    <t>Manipulācijas nosaukums</t>
  </si>
  <si>
    <t>Atskaites mēnesis</t>
  </si>
  <si>
    <t>Manipulācijas cena</t>
  </si>
  <si>
    <t>Manipulāciju skaits</t>
  </si>
  <si>
    <t>Par manipul.</t>
  </si>
  <si>
    <t>47073R</t>
  </si>
  <si>
    <t>SARS-CoV-2 (2019nCOV) kvalitatīvā RNS noteikšana ar PĶR-RL metodi</t>
  </si>
  <si>
    <t>47075R</t>
  </si>
  <si>
    <t>SARS-CoV-2 (2019nCOV) APSTIPRINOŠĀ RNS noteikšana ar PĶR-RL metodi</t>
  </si>
  <si>
    <t>47078R</t>
  </si>
  <si>
    <t>SARS-CoV-2 (2019nCOV) RNS noteikšana ar PĶR-RL metodi - ĀTRAIS tests</t>
  </si>
  <si>
    <t>47077R</t>
  </si>
  <si>
    <t>SARS-CoV-2 (2019nCOV) + 21 respiratoro patogenu RNS noteikšana ar PĶR-RL metodi - ĀTRAIS MULTI-PLEX tests</t>
  </si>
  <si>
    <t>SARS-CoV-2 (2019nCOV) + 21 respiratoro patogenu RNS noteikšana ar PĶR-RL metodi - ĀTRAIS MULTI-PLEX tests @GE</t>
  </si>
  <si>
    <t>SARS-CoV-2 (2019nCOV) RNS noteikšana ar PĶR-RL metodi - ĀTRAIS tests @GE</t>
  </si>
  <si>
    <t>„References laboratorija“</t>
  </si>
  <si>
    <t>MAKSAS</t>
  </si>
  <si>
    <t>Nr.p.k.</t>
  </si>
  <si>
    <t>Piederumi</t>
  </si>
  <si>
    <t>Saņemtais skaits pārskata mēnesī</t>
  </si>
  <si>
    <t>Izlietotais skaits pārskata periodā</t>
  </si>
  <si>
    <t>Līguma Nr.</t>
  </si>
  <si>
    <t>Stobriņi, sterili, 15 ml (52.554.502)</t>
  </si>
  <si>
    <t>B2-2019/154</t>
  </si>
  <si>
    <t>Utilizācijas maisi 300*500 (86.1201.103)*</t>
  </si>
  <si>
    <t>Bez Nr. vienreizējais iepirkums</t>
  </si>
  <si>
    <t>Utilizācijas maisi 700*1120 (86.1206.103)*</t>
  </si>
  <si>
    <t>Filtrs 0.2 um</t>
  </si>
  <si>
    <t>Henksa šķīdums (14065049-1000)</t>
  </si>
  <si>
    <t>B2-2019/146</t>
  </si>
  <si>
    <t>Sterili viskozes tamponiar plastm.kāt., individ.iepak., N1000</t>
  </si>
  <si>
    <t>Bez.Nr.</t>
  </si>
  <si>
    <t>Sterili viskozes tamponiar plastm.kāt., plastm.mēģ., N100</t>
  </si>
  <si>
    <t>Utm Mini 1ml RT+A</t>
  </si>
  <si>
    <t>B2-2019/150</t>
  </si>
  <si>
    <t>Vienreizējais iepirkums no 29.04.2020.</t>
  </si>
  <si>
    <t>Sterili viskozes tamponi</t>
  </si>
  <si>
    <t>B2-2019/145</t>
  </si>
  <si>
    <t xml:space="preserve">Iestāde </t>
  </si>
  <si>
    <t xml:space="preserve">Izsniegtais barotņu daudzums </t>
  </si>
  <si>
    <t>NMPD</t>
  </si>
  <si>
    <t>P.Stradiņa KUS</t>
  </si>
  <si>
    <t xml:space="preserve">RAKUS stacionāri </t>
  </si>
  <si>
    <t>Vidzemes slimnīca</t>
  </si>
  <si>
    <t>Bērnu KUS</t>
  </si>
  <si>
    <t>Liepājas reģionālā slimnīca</t>
  </si>
  <si>
    <t>Jūrmalas slimnīca</t>
  </si>
  <si>
    <t>Balvu slimnīca</t>
  </si>
  <si>
    <t>Rēzeknes slimnīca</t>
  </si>
  <si>
    <t>Daugavpils slimnīca</t>
  </si>
  <si>
    <t>Cēsu klīnika</t>
  </si>
  <si>
    <t>Jelgavas pilsētas slimnīca</t>
  </si>
  <si>
    <t>VSIA Slimnīca "Ģintermuiža"</t>
  </si>
  <si>
    <t>Madonas slimnīca</t>
  </si>
  <si>
    <t>Ziemeļkurzemes reģ.slimnīca</t>
  </si>
  <si>
    <t xml:space="preserve">SIA "Centrālā Laboratorija" </t>
  </si>
  <si>
    <t>Alūksnes slimnīca</t>
  </si>
  <si>
    <t>Tukuma slimnīca</t>
  </si>
  <si>
    <t>Ogres slimnīca</t>
  </si>
  <si>
    <t>Ventspils slimnīca</t>
  </si>
  <si>
    <t>Jēkabpils slimnīca</t>
  </si>
  <si>
    <t>Rīgas 2.slimnīca</t>
  </si>
  <si>
    <t>Strenču neiroloģ.slimnīca</t>
  </si>
  <si>
    <t>Limbažu slimnīca</t>
  </si>
  <si>
    <t xml:space="preserve">Krāslavas slimnīca </t>
  </si>
  <si>
    <t>Siguldas slimnīca</t>
  </si>
  <si>
    <t>Kuldīgas slimnīca</t>
  </si>
  <si>
    <t>Aizkraukles slimnīca</t>
  </si>
  <si>
    <t>Dobeles slimnīca</t>
  </si>
  <si>
    <t>Liepājas psihoneirol.slimnīca</t>
  </si>
  <si>
    <t>Valsts tiesu medicīnas ekspertīzes centrs</t>
  </si>
  <si>
    <t>Gulbenes slimnīca</t>
  </si>
  <si>
    <t>Ludzas medicīnas centrs</t>
  </si>
  <si>
    <t>KOPĀ:</t>
  </si>
  <si>
    <t>KOPĀ</t>
  </si>
  <si>
    <t>kopējie izdevumi</t>
  </si>
  <si>
    <t>Izdevumu pozīcija</t>
  </si>
  <si>
    <t>Pastāvīgās izmaksas</t>
  </si>
  <si>
    <t>Materiālu nogādāšanas uz LIC izmaksas</t>
  </si>
  <si>
    <t>Mainīgās izmaksas</t>
  </si>
  <si>
    <t>Telts piegādes izmaksas</t>
  </si>
  <si>
    <t>Pozīcija</t>
  </si>
  <si>
    <t>Elektrības izmaksas</t>
  </si>
  <si>
    <t>Būvžoga noma</t>
  </si>
  <si>
    <t>WC noma</t>
  </si>
  <si>
    <t>Bīstamo atkritumu izvešana</t>
  </si>
  <si>
    <t>Telts tīrīšanas izmaksas</t>
  </si>
  <si>
    <t xml:space="preserve"> Dezinfektora apģērbs (kombinezons, respirators, cimdi, bahilas, brilles) vienam darbiniekam (vienreiz lietojams)</t>
  </si>
  <si>
    <t>Dezinfekcijas ķīmijas: Quatrodes Extra un Nocolyse Oneshot</t>
  </si>
  <si>
    <t>Dezinfektora apavu mazgāšana un dezinfekcija</t>
  </si>
  <si>
    <t>Cilvēklaiks (sagatavot ķīmiju un iekārtu, manuāla dezinfekcija 13:00 /divi darbinieki pa 30 min. katrs/, iekārtas uzstādīšana un novākšana 17:00 /viens darbinieks 40 min./)</t>
  </si>
  <si>
    <t>VSAOI</t>
  </si>
  <si>
    <t>Nocospray iekārtas amortizācija (vienai apstrādes reizei)</t>
  </si>
  <si>
    <t>Telts tīrīšana. Darba alga bez VSAOI</t>
  </si>
  <si>
    <t>Telts darbinieku garderobe. Darba alga bez VSAOI</t>
  </si>
  <si>
    <t>Veļas serviss. Darba alga bez VSAOI. 6 dienas nedēļā</t>
  </si>
  <si>
    <t>Veļas mazgāšana</t>
  </si>
  <si>
    <t>Nosaukums</t>
  </si>
  <si>
    <t>Šofera alga</t>
  </si>
  <si>
    <t>Automašīnas nolietojums *</t>
  </si>
  <si>
    <t>Degvielas izdevumi uz LIC (turp/atpakaļ) ***</t>
  </si>
  <si>
    <t>Administratīvie izdevumi</t>
  </si>
  <si>
    <t>Kopā par vienu braukšanas reizi:</t>
  </si>
  <si>
    <t>Kopā pa dienu:</t>
  </si>
  <si>
    <t xml:space="preserve">* aprēķinam tika izmantota automašīnas Vw Transporter, JS726, s.Nr. WV2ZZZ7HZ6H110518 nolietojums </t>
  </si>
  <si>
    <t>** degvielas patēriņš tiek pieņemts 8 l uz 100 km</t>
  </si>
  <si>
    <t xml:space="preserve">*** Pilsoņu iela 13, Rīga - Linezera iela 3, Rīga - 13,5 km, braukšanas laiks - 0,5 st. </t>
  </si>
  <si>
    <t>Telts darbinieku atalgojuma ar VSAOI izmaksas</t>
  </si>
  <si>
    <t>Galvenā ārsta vietnieka atalgojuma ar VSAOI izmaksas darba laikā</t>
  </si>
  <si>
    <t>Galvenā ārsta vietnieka atalgojuma ar VSAOI izmaksas ārpus darba laikā</t>
  </si>
  <si>
    <t>Klīniskās māsas atalgojuma ar VSAOI izmaksas darba laikā</t>
  </si>
  <si>
    <t>Klīniskās māsas atalgojuma ar VSAOI izmaksas ārpus darba laikā</t>
  </si>
  <si>
    <t>Saimniecības preces</t>
  </si>
  <si>
    <t>Zāles, laboratorijas preces, vienreizējas lietošanas medicīniskais (preces)</t>
  </si>
  <si>
    <t>Medicīniskie dezinfekcijas līdzekļi</t>
  </si>
  <si>
    <t>Personāla individuālie aizsardzības līdzekļi</t>
  </si>
  <si>
    <t>Pārsienamie materiāli un slimnieku kopšanas līdzekļi</t>
  </si>
  <si>
    <t xml:space="preserve">Apsardzes pakalpojums </t>
  </si>
  <si>
    <t>Mainīgās izmaksas kopā</t>
  </si>
  <si>
    <t>Mērvienība</t>
  </si>
  <si>
    <t>Skaits</t>
  </si>
  <si>
    <t>Telts piegāde (Rīga - Kandava*** - Rīga)</t>
  </si>
  <si>
    <t>EUR/st.</t>
  </si>
  <si>
    <t>EUR/darba st.</t>
  </si>
  <si>
    <t>Degvielas izdevumi uz Kandavu (turp/atpakaļ)</t>
  </si>
  <si>
    <t>EUR/km</t>
  </si>
  <si>
    <t>Degvielas patēriņš **</t>
  </si>
  <si>
    <t>l/km</t>
  </si>
  <si>
    <t>Degvielas cena</t>
  </si>
  <si>
    <t>EUR/l</t>
  </si>
  <si>
    <t>* nolietojuma aprēķinam tika pielietota automašīna Vw Transporter, JS726, s.Nr. WV2ZZZ7HZ6H110518</t>
  </si>
  <si>
    <t xml:space="preserve">*** Rīga - Kandava - 100 km, braukšanas laiks - 1,5 st. </t>
  </si>
  <si>
    <t>Zvanu centrs: izdevumi par reģistratoru darbu telefonu centrālē (aprīlis; E.Gulbja laboratorija)</t>
  </si>
  <si>
    <t>Manipulācijas
kods</t>
  </si>
  <si>
    <t>Veikto
manipulāciju
skaits</t>
  </si>
  <si>
    <t>Reālā laika rt-PĶR. Automātiskā izdalīšana 1 paraugam (ja paraugu skaits lielāks vai vienāds ar 11)</t>
  </si>
  <si>
    <t>Pārtikas drošības, dzīvnieku veselības un un vides zinātniskā institūta "BIOR"</t>
  </si>
  <si>
    <t>Ārstniecības iestādes kods</t>
  </si>
  <si>
    <t>Ārstniecības iestādes nosaukums</t>
  </si>
  <si>
    <t>I. ANDERSONES ĀRSTA PRAKSE, SIA</t>
  </si>
  <si>
    <t>Āboliņš Mārtiņš - ģimenes ārsta un internista prakse</t>
  </si>
  <si>
    <t>Cakule Gita - ģimenes ārsta prakse</t>
  </si>
  <si>
    <t>RŪTAS EGLĪTES ĢIMENES ĀRSTA PRAKSE, SIA</t>
  </si>
  <si>
    <t>Klauga Jolanta - ģimenes ārsta prakse</t>
  </si>
  <si>
    <t>L.LAGZDIŅAS ĀRSTA PRAKSE, SIA</t>
  </si>
  <si>
    <t>Sarmītes Opmanes ģimenes ārsta prakse, SIA</t>
  </si>
  <si>
    <t>Ostašova Māra - ģimenes ārsta prakse</t>
  </si>
  <si>
    <t>Pūpola Linda - ģimenes ārsta un pediatra prakse</t>
  </si>
  <si>
    <t>Pūpols Aigars - ģimenes ārsta prakse</t>
  </si>
  <si>
    <t>Skābarde Andra - ģimenes ārsta un pediatra prakse</t>
  </si>
  <si>
    <t>Supe-Ābele Vija - ģimenes ārsta prakse</t>
  </si>
  <si>
    <t>Zauere Zanda - ģimenes ārsta prakse</t>
  </si>
  <si>
    <t>Zīle Inese - ģimenes ārsta prakse</t>
  </si>
  <si>
    <t>Zdanovska Gundega - ģimenes ārsta prakse</t>
  </si>
  <si>
    <t>Bētiņa Lilita - ģimenes ārsta un arodveselības un arodslimību ārsta prakse</t>
  </si>
  <si>
    <t>Grīnvalde Ērika - ģimenes ārsta prakse</t>
  </si>
  <si>
    <t>Jakušenoka doktorāts, SIA</t>
  </si>
  <si>
    <t>Jurēvica Skaidrīte - ģimenes ārsta prakse</t>
  </si>
  <si>
    <t>Krūziņa Inga - ģimenes ārsta, dermatologa, venerologa un arodveselības un arodslimību ārsta prakse</t>
  </si>
  <si>
    <t>S.Liepiņas ĢĀP, Sabiedrība ar ierobežotu atbildību</t>
  </si>
  <si>
    <t>Matisone Marija - ģimenes ārsta, onkologa ķīmijterapeita un arodveselības un arodslimību ārsta prakse</t>
  </si>
  <si>
    <t>Meženiece Ilga - ģimenes ārsta prakse</t>
  </si>
  <si>
    <t>Jānis Raibarts - ārsta prakse un konsultācijas, SIA</t>
  </si>
  <si>
    <t>Neiberga Baiba - ģimenes ārsta prakse</t>
  </si>
  <si>
    <t>Petrova Inese - ģimenes ārsta un arodveselības un arodslimību ārsta prakse</t>
  </si>
  <si>
    <t>Maijas Petrovas ārsta prakse, Sabiedrība ar ierobežotu atbildību</t>
  </si>
  <si>
    <t>Pūces ģimenes ārsta prakse, SIA</t>
  </si>
  <si>
    <t>R.E.L.M., IK</t>
  </si>
  <si>
    <t>DACES RUNDĀNES ĢĀP, Individuālais komersants</t>
  </si>
  <si>
    <t>Ulmane Olita - ģimenes ārsta prakse</t>
  </si>
  <si>
    <t>Zaļmeža Santa - ģimenes ārsta prakse</t>
  </si>
  <si>
    <t>AFP, Sabiedrība ar ierobežotu atbildību</t>
  </si>
  <si>
    <t>Baltā Sarmīte - ģimenes ārsta un arodveselības un arodslimību ārsta prakse</t>
  </si>
  <si>
    <t>Blese Ingrīda - ģimenes ārsta prakse</t>
  </si>
  <si>
    <t>Blese Pēteris - ģimenes ārsta prakse</t>
  </si>
  <si>
    <t>Aijas Briedes ārsta prakse, SIA</t>
  </si>
  <si>
    <t>Careva Aija - ģimenes ārsta prakse</t>
  </si>
  <si>
    <t>M. Džeriņas ārsta prakse, IK</t>
  </si>
  <si>
    <t>Gerharde Baiba - ģimenes ārsta prakse</t>
  </si>
  <si>
    <t>Liepa Ingrīda - ģimenes ārsta prakse</t>
  </si>
  <si>
    <t>Andas Mellenbergas ārsta prakse, Sabiedrība ar ierobežotu atbildību</t>
  </si>
  <si>
    <t>Meldere Māra - ģimenes ārsta prakse</t>
  </si>
  <si>
    <t>VITAS NORENBERGAS ĢIMENES ĀRSTA PRAKSE, IK</t>
  </si>
  <si>
    <t>Smelte Kristīne - ģimenes ārsta prakse</t>
  </si>
  <si>
    <t>Vija Sniedziņa, IK</t>
  </si>
  <si>
    <t>Sporāne Evija - ģimenes ārsta prakse</t>
  </si>
  <si>
    <t>Vilkaste Kārlis - ģimenes ārsta prakse</t>
  </si>
  <si>
    <t>Zariņa Ļuda - ģimenes ārsta un arodveselības un arodslimību ārsta prakse</t>
  </si>
  <si>
    <t>Zibina Benita - ģimenes ārsta prakse</t>
  </si>
  <si>
    <t>Grikmane Ligita - ģimenes ārsta prakse</t>
  </si>
  <si>
    <t>Grigale Ilga - ģimenes ārsta prakse</t>
  </si>
  <si>
    <t>Ūdra Ineta - ģimenes ārsta prakse</t>
  </si>
  <si>
    <t>Kotova Inga - ģimenes ārsta prakse</t>
  </si>
  <si>
    <t>Lauriņa Aija - ģimenes ārsta un arodveselības un arodslimību ārsta prakse</t>
  </si>
  <si>
    <t>Ozola Māra - ģimenes ārsta prakse</t>
  </si>
  <si>
    <t>DRUVAS DOKTORĀTS, SIA</t>
  </si>
  <si>
    <t>Bīlāne Līga - ģimenes ārsta prakse</t>
  </si>
  <si>
    <t>Rožuleja Aina - ģimenes ārsta un pediatra prakse</t>
  </si>
  <si>
    <t>Jāņa Sergejenko ģimenes ārsta prakse, SIA</t>
  </si>
  <si>
    <t>Sergejenko Svetlana - ģimenes ārsta prakse</t>
  </si>
  <si>
    <t>Šenbrūna Sarmīte - ģimenes ārsta prakse</t>
  </si>
  <si>
    <t>Tereško Dzintra - ģimenes ārsta prakse</t>
  </si>
  <si>
    <t>Veinberga Liesma - ģimenes ārsta prakse</t>
  </si>
  <si>
    <t>DOKTORĀTS ELITE, Medicīnas sabiedrība ar ierobežotu atbildību</t>
  </si>
  <si>
    <t>Ivanova Alla - ģimenes ārsta prakse</t>
  </si>
  <si>
    <t>Kukle Solvita - ģimenes ārsta prakse</t>
  </si>
  <si>
    <t>Kuklis Gundars - ģimenes ārsta un pediatra prakse</t>
  </si>
  <si>
    <t>Kronoss, Sabiedrība ar ierobežotu atbildību</t>
  </si>
  <si>
    <t>Sendže Gaļina - ģimenes ārsta prakse</t>
  </si>
  <si>
    <t>Ventspils poliklīnika, Pašvaldības SIA</t>
  </si>
  <si>
    <t>Zviedrīte Lelde - ģimenes ārsta prakse</t>
  </si>
  <si>
    <t>Griķe Baiba - ģimenes ārsta prakse</t>
  </si>
  <si>
    <t>Kitte Rudīte - ģimenes ārsta un arodveselības un arodslimību ārsta prakse</t>
  </si>
  <si>
    <t>Ašmane Solveiga - ģimenes ārsta un arodveselības un arodslimību ārsta prakse</t>
  </si>
  <si>
    <t>Basenko Ludmila - ģimenes ārsta prakse</t>
  </si>
  <si>
    <t>āp SANUS, SIA</t>
  </si>
  <si>
    <t>Brauna Anita - ģimenes ārsta un arodveselības un arodslimību ārsta prakse</t>
  </si>
  <si>
    <t>Butramjevs Dmitrijs - ģimenes ārsta prakse</t>
  </si>
  <si>
    <t>Berežnaja Tatjana - ģimenes ārsta prakse</t>
  </si>
  <si>
    <t>Brundzule Ieva - ģimenes ārsta un arodveselības un arodslimību ārsta prakse</t>
  </si>
  <si>
    <t>V.Ceikas ārsta prakse, SIA</t>
  </si>
  <si>
    <t>Meissana, SIA</t>
  </si>
  <si>
    <t>Cābele Dace - ģimenes ārsta prakse</t>
  </si>
  <si>
    <t>Celma Violeta - ģimenes ārsta prakse</t>
  </si>
  <si>
    <t>Guste Maruta - ģimenes ārsta prakse</t>
  </si>
  <si>
    <t>Baranovs Aleksejs - ģimenes ārsta un internista prakse</t>
  </si>
  <si>
    <t>Jēkule Linda - ģimenes ārsta prakse</t>
  </si>
  <si>
    <t>Juzupa Ludmila - ģimenes ārsta prakse</t>
  </si>
  <si>
    <t>Jefremova Gunta - ģimenes ārsta prakse</t>
  </si>
  <si>
    <t>Jakovļeva Alla - ģimenes ārsta prakse</t>
  </si>
  <si>
    <t>Stabulnieks Uldis - ģimenes ārsta prakse</t>
  </si>
  <si>
    <t>Kosova Tatjana - ģimenes ārsta prakse</t>
  </si>
  <si>
    <t>Krētaine Dace - ģimenes ārsta prakse</t>
  </si>
  <si>
    <t>Lipska Rudīte - ģimenes ārsta prakse</t>
  </si>
  <si>
    <t>Laimiņa Gunta - ģimenes ārsta prakse</t>
  </si>
  <si>
    <t>MANS DOKTORĀTS, SIA</t>
  </si>
  <si>
    <t>A.Lucenko ārsta prakse, SIA</t>
  </si>
  <si>
    <t>Mockus Aļģirds - ģimenes ārsta prakse</t>
  </si>
  <si>
    <t>Maļebaševa Tatjana - ģimenes ārsta prakse</t>
  </si>
  <si>
    <t>Orinska Baiba - ģimenes ārsta prakse</t>
  </si>
  <si>
    <t>Pūce Daira - ģimenes ārsta prakse</t>
  </si>
  <si>
    <t>Petrovs Pēteris - ģimenes ārsta prakse</t>
  </si>
  <si>
    <t>Popova Alla - ģimenes ārsta, internista, imunologa un arodveselības un arodslimību ārsta prakse</t>
  </si>
  <si>
    <t>Ribakova Tatjana - ģimenes ārsta prakse</t>
  </si>
  <si>
    <t>Ruņģe Mārīte - ģimenes ārsta prakse</t>
  </si>
  <si>
    <t>Rutkovska Diana - ģimenes ārsta prakse</t>
  </si>
  <si>
    <t>I.Stoma ārsta prakse, SIA</t>
  </si>
  <si>
    <t>Jakubauska Indra - ģimenes ārsta prakse</t>
  </si>
  <si>
    <t>Stepko Zaiga - ģimenes ārsta prakse</t>
  </si>
  <si>
    <t>Ševčuka Olita - ģimenes ārsta prakse</t>
  </si>
  <si>
    <t>āp DOCTUS, SIA</t>
  </si>
  <si>
    <t>Zeltiņa Līga - ģimenes ārsta un arodveselības un arodslimību ārsta prakse</t>
  </si>
  <si>
    <t>Avots Elmārs - ģimenes ārsta prakse</t>
  </si>
  <si>
    <t>Birzniece Daiga - ģimenes ārsta un arodveselības un arodslimību ārsta prakse</t>
  </si>
  <si>
    <t>Blumberga Ilona - ģimenes ārsta un arodveselības un arodslimību ārsta prakse</t>
  </si>
  <si>
    <t>DAKTERIS IMANTS, SIA</t>
  </si>
  <si>
    <t>INATE, SIA</t>
  </si>
  <si>
    <t>Kalna Astrīda - ģimenes ārsta prakse</t>
  </si>
  <si>
    <t>Kalniņa Agrita - ģimenes ārsta prakse</t>
  </si>
  <si>
    <t>Kraģis Juris - ģimenes ārsta prakse</t>
  </si>
  <si>
    <t>Kronberga Vēsma - ģimenes ārsta un pediatra prakse</t>
  </si>
  <si>
    <t>Leimane Daiga - ģimenes ārsta un kardiologa prakse</t>
  </si>
  <si>
    <t>Dr. Būmanes ģimenes ārsta prakse, SIA</t>
  </si>
  <si>
    <t>Medeor, SIA</t>
  </si>
  <si>
    <t>Peremeža Iveta - ģimenes ārsta un pediatra prakse</t>
  </si>
  <si>
    <t>Poprocka Lelda - ģimenes ārsta prakse</t>
  </si>
  <si>
    <t>Pūpola Daiga - ģimenes ārsta prakse</t>
  </si>
  <si>
    <t>Pūpola Ieva - ģimenes ārsta prakse</t>
  </si>
  <si>
    <t>Stepanova Vija - ģimenes ārsta un arodveselības un arodslimību ārsta prakse</t>
  </si>
  <si>
    <t>Uldriķe Edīte - ģimenes ārsta prakse</t>
  </si>
  <si>
    <t>Biserova Gaļina - ģimenes ārsta prakse</t>
  </si>
  <si>
    <t>Romanovska Regīna - ģimenes ārsta un pediatra prakse</t>
  </si>
  <si>
    <t>Tolmačova Svetlana - ģimenes ārsta prakse</t>
  </si>
  <si>
    <t>Keviša-Petuško Jeļena - ģimenes ārsta prakse</t>
  </si>
  <si>
    <t>Babule Alīna - ģimenes ārsta prakse</t>
  </si>
  <si>
    <t>Hanturova Valentīna - ģimenes ārsta prakse</t>
  </si>
  <si>
    <t>Jerofejeva Jeļena - ģimenes ārsta prakse</t>
  </si>
  <si>
    <t>Kameņeckis Miroslavs - ģimenes ārsta prakse</t>
  </si>
  <si>
    <t>Matvejeva Irina - ģimenes ārsta prakse</t>
  </si>
  <si>
    <t>Muhamendrika Jeļena - ģimenes ārsta prakse</t>
  </si>
  <si>
    <t>050000041</t>
  </si>
  <si>
    <t>050077467</t>
  </si>
  <si>
    <t>Zile Elena - ģimenes ārsta prakse</t>
  </si>
  <si>
    <t>Šeršņova Nadežda - ģimenes ārsta prakse</t>
  </si>
  <si>
    <t>Voicehovičs Pēteris - ģimenes ārsta prakse</t>
  </si>
  <si>
    <t>Grincevičiene Olga - ģimenes ārsta prakse</t>
  </si>
  <si>
    <t>Požarskis Anatolijs - ģimenes ārsta, seksologa, seksopatologa un psihoterapeita prakse</t>
  </si>
  <si>
    <t>Šuhtujeva Irina - ģimenes ārsta prakse</t>
  </si>
  <si>
    <t>Grunda Darja - ģimenes ārsta prakse</t>
  </si>
  <si>
    <t>050075435</t>
  </si>
  <si>
    <t>Loginova Gaļina - ģimenes ārsta prakse</t>
  </si>
  <si>
    <t>Trubena Vita - ģimenes ārsta un pediatra prakse</t>
  </si>
  <si>
    <t>Kramiča Tatjana - ģimenes ārsta prakse</t>
  </si>
  <si>
    <t>Požarska Jeļena - ģimenes ārsta prakse</t>
  </si>
  <si>
    <t>Duliņeca Irina - ģimenes ārsta prakse</t>
  </si>
  <si>
    <t>Grjazniha Ludmila - ģimenes ārsta prakse</t>
  </si>
  <si>
    <t>Guļtjajeva Svetlana - ģimenes ārsta prakse</t>
  </si>
  <si>
    <t>Pavloviča Anna - ģimenes ārsta prakse</t>
  </si>
  <si>
    <t>Rožnova Ludmila - ģimenes ārsta prakse</t>
  </si>
  <si>
    <t>050077455</t>
  </si>
  <si>
    <t>Sardiko Alima - ģimenes ārsta prakse</t>
  </si>
  <si>
    <t>Sidorenko Inna - ģimenes ārsta prakse</t>
  </si>
  <si>
    <t>Muromceva Tatjana - ģimenes ārsta prakse</t>
  </si>
  <si>
    <t>Savicka Gaļina - ģimenes ārsta prakse</t>
  </si>
  <si>
    <t>Jemeļjanova Ludmila - ģimenes ārsta prakse</t>
  </si>
  <si>
    <t>050075422</t>
  </si>
  <si>
    <t>Voicehoviča Jekaterīna - ģimenes ārsta prakse</t>
  </si>
  <si>
    <t>050075423</t>
  </si>
  <si>
    <t>Zamjatina Inna - ģimenes ārsta prakse</t>
  </si>
  <si>
    <t>Grišāne Ingrīda - ģimenes ārsta prakse</t>
  </si>
  <si>
    <t>Marhele Lidija - ģimenes ārsta un arodveselības un arodslimību ārsta prakse</t>
  </si>
  <si>
    <t>Ungare Anna - ģimenes ārsta prakse</t>
  </si>
  <si>
    <t>Antonova Ludmila - ģimenes ārsta prakse</t>
  </si>
  <si>
    <t>Malnače Iveta - ģimenes ārsta prakse</t>
  </si>
  <si>
    <t>Kudeiko Inese - ģimenes ārsta prakse</t>
  </si>
  <si>
    <t>Strode Sandra - ģimenes ārsta prakse</t>
  </si>
  <si>
    <t>Čivkule Iveta - ģimenes ārsta prakse</t>
  </si>
  <si>
    <t>Bogdanovičs Artūrs - ģimenes ārsta un internista prakse</t>
  </si>
  <si>
    <t>Terentjevs Vladimirs - ģimenes ārsta un neirologa prakse</t>
  </si>
  <si>
    <t>Juškevičs Juris - ģimenes ārsta prakse</t>
  </si>
  <si>
    <t>Sidorova Nataša - ģimenes ārsta un arodveselības un arodslimību ārsta prakse</t>
  </si>
  <si>
    <t>Ogorelova Jeļena - ģimenes ārsta prakse</t>
  </si>
  <si>
    <t>Pogumirskis Jāzeps - ģimenes ārsta un neirologa prakse</t>
  </si>
  <si>
    <t>601000009</t>
  </si>
  <si>
    <t>Antonovs Sergejs - ģimenes ārsta prakse</t>
  </si>
  <si>
    <t>Sipoviča Olga - ģimenes ārsta prakse</t>
  </si>
  <si>
    <t>601000021</t>
  </si>
  <si>
    <t>Rutka Zinaīda - ģimenes ārsta prakse</t>
  </si>
  <si>
    <t>Leonardova Ļubova - ģimenes ārsta prakse</t>
  </si>
  <si>
    <t>Spīķe Ingrīda - ģimenes ārsta prakse</t>
  </si>
  <si>
    <t>Kirsanova Ļubova - ģimenes ārsta prakse</t>
  </si>
  <si>
    <t>Petrāns Jānis - ģimenes ārsta prakse</t>
  </si>
  <si>
    <t>Ruskulis Anatolijs - ģimenes ārsta prakse</t>
  </si>
  <si>
    <t>Petrāne Irēna - ģimenes ārsta prakse</t>
  </si>
  <si>
    <t>Baumane Anita - ģimenes ārsta prakse</t>
  </si>
  <si>
    <t>Milta Inese - ģimenes ārsta prakse</t>
  </si>
  <si>
    <t>Stare Mirdza - ģimenes ārsta prakse</t>
  </si>
  <si>
    <t>Paraščiņaka Silvija - ģimenes ārsta prakse</t>
  </si>
  <si>
    <t>Šļubure Mārīte - ģimenes ārsta prakse</t>
  </si>
  <si>
    <t>780200009</t>
  </si>
  <si>
    <t>Tjarve Aina - ģimenes ārsta prakse</t>
  </si>
  <si>
    <t>Kairiša Silva - ģimenes ārsta prakse</t>
  </si>
  <si>
    <t>Oļševska Ināra - ģimenes ārsta un zobārsta prakse</t>
  </si>
  <si>
    <t>Boroduļins Mihails - ģimenes ārsta prakse</t>
  </si>
  <si>
    <t>Visockis Jānis - ģimenes ārsta prakse</t>
  </si>
  <si>
    <t>Zjablikova Elen - ģimenes ārsta un arodveselības un arodslimību ārsta prakse</t>
  </si>
  <si>
    <t>Zīmele Emīlija - ģimenes ārsta prakse</t>
  </si>
  <si>
    <t>Zariņa Ināra - ģimenes ārsta prakse</t>
  </si>
  <si>
    <t>Putra Marija - ģimenes ārsta prakse</t>
  </si>
  <si>
    <t>Masjulis Vladimirs - ģimenes ārsta prakse</t>
  </si>
  <si>
    <t>Filimonovs Oļegs - ģimenes ārsta prakse</t>
  </si>
  <si>
    <t>Fjodorova Inga - ģimenes ārsta prakse</t>
  </si>
  <si>
    <t>Čaika Natālija - ģimenes ārsta, endokrinologa, arodveselības un arodslimību ārsta prakse</t>
  </si>
  <si>
    <t>Mačuļska Natālija - ģimenes ārsta prakse</t>
  </si>
  <si>
    <t>Ivanova Iraida - ģimenes ārsta prakse</t>
  </si>
  <si>
    <t>Orlova Nelija - ģimenes ārsta prakse</t>
  </si>
  <si>
    <t>Pavro Elīna - ģimenes ārsta prakse</t>
  </si>
  <si>
    <t>Rodionova Olga - ģimenes ārsta un arodveselības un arodslimību ārsta prakse</t>
  </si>
  <si>
    <t>Simonova Irina - ģimenes ārsta prakse</t>
  </si>
  <si>
    <t>Sidorenko Natālija - ģimenes ārsta un kardiologa prakse</t>
  </si>
  <si>
    <t>680200012</t>
  </si>
  <si>
    <t>Krokša Ineta - ģimenes ārsta prakse</t>
  </si>
  <si>
    <t>Lapšovs Igors - ģimenes ārsta, internista un manuālās medicīnas metodes prakse</t>
  </si>
  <si>
    <t>Cvetkova Anna - ģimenes ārsta prakse</t>
  </si>
  <si>
    <t>Sviklāne Inga - ģimenes ārsta prakse</t>
  </si>
  <si>
    <t>Vasiļjevs Roberts - ģimenes ārsta prakse</t>
  </si>
  <si>
    <t>Menis Dāvids - ģimenes ārsta prakse</t>
  </si>
  <si>
    <t>Skrule Agnese - ģimenes ārsta prakse</t>
  </si>
  <si>
    <t>010075415</t>
  </si>
  <si>
    <t>010001691</t>
  </si>
  <si>
    <t>010000459</t>
  </si>
  <si>
    <t>010001485</t>
  </si>
  <si>
    <t>010001808</t>
  </si>
  <si>
    <t>O.Kļaviņas ģimenes ārsta prakse, SIA</t>
  </si>
  <si>
    <t>Tatjanas Krutikas ārsta prakse, SIA</t>
  </si>
  <si>
    <t>010064103</t>
  </si>
  <si>
    <t>019177426</t>
  </si>
  <si>
    <t>019175426</t>
  </si>
  <si>
    <t>019475407</t>
  </si>
  <si>
    <t>019177441</t>
  </si>
  <si>
    <t>010000974</t>
  </si>
  <si>
    <t>010000361</t>
  </si>
  <si>
    <t>Dakteres Spēlītes ārsta prakse, Sabiedrība ar ierobežotu atbildību</t>
  </si>
  <si>
    <t>019475401</t>
  </si>
  <si>
    <t>019475438</t>
  </si>
  <si>
    <t>010075427</t>
  </si>
  <si>
    <t>019475402</t>
  </si>
  <si>
    <t>010000539</t>
  </si>
  <si>
    <t>010001593</t>
  </si>
  <si>
    <t>010001041</t>
  </si>
  <si>
    <t>019475404</t>
  </si>
  <si>
    <t>Marnauza Ligita - ģimenes ārsta prakse</t>
  </si>
  <si>
    <t>019475441</t>
  </si>
  <si>
    <t>DAKTERIS, Sabiedrība ar ierobežotu atbildību</t>
  </si>
  <si>
    <t>019475417</t>
  </si>
  <si>
    <t>019475429</t>
  </si>
  <si>
    <t>010077484</t>
  </si>
  <si>
    <t>010064111</t>
  </si>
  <si>
    <t>010001462</t>
  </si>
  <si>
    <t>Muciņa Nadīne - ģimenes ārsta prakse</t>
  </si>
  <si>
    <t>Demčenkova Ņina - ģimenes ārsta prakse</t>
  </si>
  <si>
    <t>019375403</t>
  </si>
  <si>
    <t>Gailīte Agita - ģimenes ārsta prakse</t>
  </si>
  <si>
    <t>010000962</t>
  </si>
  <si>
    <t>Cvetkova Viktorija - ģimenes ārsta prakse</t>
  </si>
  <si>
    <t>010000346</t>
  </si>
  <si>
    <t>019375442</t>
  </si>
  <si>
    <t>019375447</t>
  </si>
  <si>
    <t>019375404</t>
  </si>
  <si>
    <t>L.Petražickas Doktorāts, SIA</t>
  </si>
  <si>
    <t>019375432</t>
  </si>
  <si>
    <t>019375446</t>
  </si>
  <si>
    <t>010000348</t>
  </si>
  <si>
    <t>010001667</t>
  </si>
  <si>
    <t>Šalajevs Vladimirs - ģimenes ārsta prakse un ārsta prakse vispārējā ultrasonogrāfijas metodē</t>
  </si>
  <si>
    <t>010000969</t>
  </si>
  <si>
    <t>019475442</t>
  </si>
  <si>
    <t>010000390</t>
  </si>
  <si>
    <t>Zaharenkova Nataļja - ģimenes ārsta un arodveselības un arodslimību ārsta prakse</t>
  </si>
  <si>
    <t>010000253</t>
  </si>
  <si>
    <t>010001819</t>
  </si>
  <si>
    <t>Draboviča Olga - ģimenes ārsta prakse</t>
  </si>
  <si>
    <t>010077417</t>
  </si>
  <si>
    <t>010000327</t>
  </si>
  <si>
    <t>010095201</t>
  </si>
  <si>
    <t>010077454</t>
  </si>
  <si>
    <t>Lauras Veides ģimenes ārsta prakse, SIA</t>
  </si>
  <si>
    <t>010000288</t>
  </si>
  <si>
    <t>010000835</t>
  </si>
  <si>
    <t>010001788</t>
  </si>
  <si>
    <t>VITA FORTA, SIA</t>
  </si>
  <si>
    <t>019275436</t>
  </si>
  <si>
    <t>Gacka Anda - ģimenes ārsta prakse</t>
  </si>
  <si>
    <t>019275405</t>
  </si>
  <si>
    <t>010001488</t>
  </si>
  <si>
    <t>019575415</t>
  </si>
  <si>
    <t>019575413</t>
  </si>
  <si>
    <t>010075413</t>
  </si>
  <si>
    <t>M.Jakušenokas ārstu prakse, SIA</t>
  </si>
  <si>
    <t>Haričeva Valērija - ģimenes ārsta prakse</t>
  </si>
  <si>
    <t>GEMMA doktorāts, SIA</t>
  </si>
  <si>
    <t>010000996</t>
  </si>
  <si>
    <t>019577405</t>
  </si>
  <si>
    <t>Ellas Šatalovas ģimenes ārsta un pediatra prakse, SIA</t>
  </si>
  <si>
    <t>010054109</t>
  </si>
  <si>
    <t>010040307</t>
  </si>
  <si>
    <t>010001434</t>
  </si>
  <si>
    <t>010001435</t>
  </si>
  <si>
    <t>010000130</t>
  </si>
  <si>
    <t>010001673</t>
  </si>
  <si>
    <t>Prokofjeva Svetlana - ģimenes ārsta prakse</t>
  </si>
  <si>
    <t>010000432</t>
  </si>
  <si>
    <t>019675410</t>
  </si>
  <si>
    <t>Ilvas Gailumas ģimenes ārsta prakse, SIA</t>
  </si>
  <si>
    <t>801600012</t>
  </si>
  <si>
    <t>Jutas Ošenieces ģimenes ārsta prakse, SIA</t>
  </si>
  <si>
    <t>801600013</t>
  </si>
  <si>
    <t>801600061</t>
  </si>
  <si>
    <t>801600081</t>
  </si>
  <si>
    <t>SANDRAS KUKAINES DOKTORĀTS, SIA</t>
  </si>
  <si>
    <t>Dr. Ilzes Leimanes ģimenes ārstes prakse, SIA</t>
  </si>
  <si>
    <t>806900004</t>
  </si>
  <si>
    <t>Liepiņa Madara - ģimenes ārsta prakse</t>
  </si>
  <si>
    <t>801200040</t>
  </si>
  <si>
    <t>801200041</t>
  </si>
  <si>
    <t>Simanoviča Žaneta - ģimenes ārsta prakse</t>
  </si>
  <si>
    <t>801000026</t>
  </si>
  <si>
    <t>ALSMED, SIA</t>
  </si>
  <si>
    <t>LAROMED, SIA</t>
  </si>
  <si>
    <t>800800033</t>
  </si>
  <si>
    <t>KSB Doktorāts, SIA</t>
  </si>
  <si>
    <t>Med Plus Ārstu prakse, SIA</t>
  </si>
  <si>
    <t>807665201</t>
  </si>
  <si>
    <t>807400002</t>
  </si>
  <si>
    <t>JanaMed, SIA</t>
  </si>
  <si>
    <t>804465402</t>
  </si>
  <si>
    <t>G.Veides ģimenes ārsta prakse, SIA</t>
  </si>
  <si>
    <t>GSM Medical, SIA</t>
  </si>
  <si>
    <t>Ludmilas Zeiļukas ārsta prakse, SIA</t>
  </si>
  <si>
    <t>Liepziedi ārsta prakse, SIA</t>
  </si>
  <si>
    <t>Ganus Anita - ģimenes ārsta prakse</t>
  </si>
  <si>
    <t>804900010</t>
  </si>
  <si>
    <t>804900005</t>
  </si>
  <si>
    <t>Stopiņu novada pašvaldības aģentūra "Stopiņu ambulance"</t>
  </si>
  <si>
    <t>Bergmane Ilze - ģimenes ārsta prakse</t>
  </si>
  <si>
    <t>130075413</t>
  </si>
  <si>
    <t>130024102</t>
  </si>
  <si>
    <t>Ārstes Mudītes Zvaigznes prakse, SIA</t>
  </si>
  <si>
    <t>Berga Rudīte - ģimenes ārsta prakse</t>
  </si>
  <si>
    <t>I. RĀVIŅAS ĀRSTA PRAKSE, SIA</t>
  </si>
  <si>
    <t>Pauniņš Aivars - ģimenes ārsta prakse</t>
  </si>
  <si>
    <t>ŅINAS GAILĪTES ĢIMENES ĀRSTA PRAKSE, SIA</t>
  </si>
  <si>
    <t>ĢIMENES ĀRSTA INTAS AUZIŅAS PRIVĀTPRAKSE, SIA</t>
  </si>
  <si>
    <t>Skuja Lija - ģimenes ārsta prakse</t>
  </si>
  <si>
    <t>Krustiņa Dace - ģimenes ārsta un arodveselības un arodslimību ārsta prakse</t>
  </si>
  <si>
    <t>Lasmane Māra - ģimenes ārsta prakse</t>
  </si>
  <si>
    <t>Kravale Jolanta - ģimenes ārsta prakse</t>
  </si>
  <si>
    <t>Bērziņa Inga - ģimenes ārsta prakse</t>
  </si>
  <si>
    <t>Beātes Salenieces Ģimenes ārsta prakse, Sabiedrība ar ierobežotu atbildību</t>
  </si>
  <si>
    <t>Vilcāne Anna - ģimenes ārsta prakse</t>
  </si>
  <si>
    <t>Anitas Muižnieces ārsta prakse, SIA</t>
  </si>
  <si>
    <t>Šnikvalde Anita -  ģimenes ārsta un pediatra prakse</t>
  </si>
  <si>
    <t>Jukse Lidija - ģimenes ārsta prakse</t>
  </si>
  <si>
    <t>Rūtas Vanagas ārsta prakse, SIA</t>
  </si>
  <si>
    <t>Stabingis Jānis - ģimenes ārsta prakse</t>
  </si>
  <si>
    <t>A.Ādamsona ģimenes ārsta prakse, SIA</t>
  </si>
  <si>
    <t>Daina Med, SIA</t>
  </si>
  <si>
    <t>LĪGAS KOZLOVSKAS ĢIMENES ĀRSTA PRAKSE, Balvu pilsētas Līgas Kozlovskas individuālais uzņēmums</t>
  </si>
  <si>
    <t>Silauniece Modrīte - ģimenes ārsta prakse</t>
  </si>
  <si>
    <t>Zuša Ilga - ģimenes ārsta prakse</t>
  </si>
  <si>
    <t>Semjonova Svetlana - ģimenes ārsta prakse</t>
  </si>
  <si>
    <t>Baranovska Ārija - ģimenes ārsta prakse</t>
  </si>
  <si>
    <t>Vīķele Rasma - ģimenes ārsta prakse</t>
  </si>
  <si>
    <t>Vancāns Jānis - ģimenes ārsta prakse</t>
  </si>
  <si>
    <t>Slukina Tatjana - ģimenes ārsta prakse</t>
  </si>
  <si>
    <t>Lupkina Līga - ģimenes ārsta prakse</t>
  </si>
  <si>
    <t>Spridzāns Andris - ģimenes ārsta prakse</t>
  </si>
  <si>
    <t>Šļakota Aija - ģimenes ārsta prakse</t>
  </si>
  <si>
    <t>Paidere-Trubņika Dace - ģimenes ārsta prakse</t>
  </si>
  <si>
    <t>GUNTAS KAUGARES ĢIMENES ĀRSTA PRAKSE, Sabiedrība ar ierobežotu atbildību</t>
  </si>
  <si>
    <t>Maijas Liepiņas ģimenes ārsta prakse, SIA</t>
  </si>
  <si>
    <t>Žīgure Ira - ģimenes ārsta un pediatra prakse</t>
  </si>
  <si>
    <t>VIZMAS OLTES ģimenes ārsta prakse, SIA</t>
  </si>
  <si>
    <t>Olte Iveta - ģimenes ārsta prakse</t>
  </si>
  <si>
    <t>Stramkale Anita - ģimenes ārsta prakse</t>
  </si>
  <si>
    <t>Dinas Puhartes doktorāts, SIA</t>
  </si>
  <si>
    <t>Vasiļevskis Uldis - ģimenes ārsta prakse</t>
  </si>
  <si>
    <t>Elmere Olita - ģimenes ārsta prakse</t>
  </si>
  <si>
    <t>Mačs Marģers - ģimenes ārsta prakse</t>
  </si>
  <si>
    <t>Prindulis Jānis - ģimenes ārsta prakse</t>
  </si>
  <si>
    <t>Smeķe Aija - ģimenes ārsta prakse</t>
  </si>
  <si>
    <t>Meinerte Gundega - ģimenes ārsta prakse</t>
  </si>
  <si>
    <t>VIVENDA, Sabiedrība ar ierobežotu atbildību</t>
  </si>
  <si>
    <t>Grīnberga Irita - ģimenes ārsta un arodveselības un arodslimību ārsta prakse</t>
  </si>
  <si>
    <t>Jansone Sanita - ģimenes ārsta prakse</t>
  </si>
  <si>
    <t>Līgas Purmales ģimenes ārstes prakse, SIA</t>
  </si>
  <si>
    <t>Jansone Dace - ģimenes ārsta prakse</t>
  </si>
  <si>
    <t>STĀMERIENAS DOKTORĀTS, Gulbenes rajona Stāmerienas pagasta J.Seļicka ārstu prakses individuālais uzņēmums</t>
  </si>
  <si>
    <t>Luika Marita - ģimenes ārsta prakse</t>
  </si>
  <si>
    <t>Grīnšteine Ieva - ģimenes ārsta prakse</t>
  </si>
  <si>
    <t>Luguze Inta - ģimenes ārsta prakse</t>
  </si>
  <si>
    <t>Mūrniece Dace - ģimenes ārsta prakse</t>
  </si>
  <si>
    <t>JAUNGULBENES DOKTORĀTS, Gulbenes rajona Jaungulbenes pagasta L.Vebruāles ārstu prakses individuālais uzņēmums</t>
  </si>
  <si>
    <t>Balvu un Gulbenes slimnīcu apvienība, Sabiedrība ar ierobežotu atbildību</t>
  </si>
  <si>
    <t>Strautiņš Andrejs - ģimenes ārsta prakse</t>
  </si>
  <si>
    <t>Āboltiņš Ilgarts - ģimenes ārsta prakse</t>
  </si>
  <si>
    <t>G.Ozolas ģimenes ārsta prakse, Sabiedrība ar ierobežotu atbildību</t>
  </si>
  <si>
    <t>Strautiņa Inese - ģimenes ārsta prakse</t>
  </si>
  <si>
    <t>Bērziņa Anita - ģimenes ārsta prakse un ārsta prakse vispārējā ultrasonogrāfijas metodē</t>
  </si>
  <si>
    <t>I.Jakubaites ģimenes ārsta prakse, Sabiedrība ar ierobežotu atbildību</t>
  </si>
  <si>
    <t>Drāzniece Viktorija - ģimenes ārsta prakse</t>
  </si>
  <si>
    <t>Krauze Egita - ģimenes ārsta un pediatra prakse</t>
  </si>
  <si>
    <t>Lelle Aira - ģimenes ārsta prakse</t>
  </si>
  <si>
    <t>VIDRIŽU DOKTORĀTS, SIA</t>
  </si>
  <si>
    <t>Skultes doktorāts, SIA</t>
  </si>
  <si>
    <t>Šķirmante Elita - ģimenes ārsta prakse</t>
  </si>
  <si>
    <t>Kundrāte Gunta - ģimenes ārsta prakse</t>
  </si>
  <si>
    <t>Sarmas Līsmanes ģimenes ārstes prakse, SIA</t>
  </si>
  <si>
    <t>NADEŽDAS OŠČENKOVAS ĢIMENES ĀRSTES PRAKSE, Limbažu rajona Oščenkovas individuālais uzņēmums</t>
  </si>
  <si>
    <t>Līduma Anita - ģimenes ārsta prakse</t>
  </si>
  <si>
    <t>Tuča Ilona - ģimenes ārsta un pediatra prakse</t>
  </si>
  <si>
    <t>DECIMA, SIA</t>
  </si>
  <si>
    <t>DAMIA, Sabiedrība ar ierobežotu atbildību</t>
  </si>
  <si>
    <t>Kreicuma Ilga - ģimenes ārsta prakse</t>
  </si>
  <si>
    <t>Annas Višņovas doktorāts, SIA</t>
  </si>
  <si>
    <t>Kreicberga Dace - ģimenes ārsta prakse</t>
  </si>
  <si>
    <t>Lūse Inese - ģimenes ārsta prakse</t>
  </si>
  <si>
    <t>MADONAS TRAUMATOLOĢIJAS UN ORTOPĒDIJAS KLĪNIKA, Sabiedrība ar ierobežotu atbildību</t>
  </si>
  <si>
    <t>Latkovska Rita -  ģimenes ārsta un kardiologa prakse</t>
  </si>
  <si>
    <t>Kallinga Aija - ģimenes ārsta prakse</t>
  </si>
  <si>
    <t>Braķe Aina - ģimenes ārsta prakse</t>
  </si>
  <si>
    <t>A.Kārkliņas doktorāts, SIA</t>
  </si>
  <si>
    <t>Putriņa Līga -ģimenes ārsta un pediatra prakse</t>
  </si>
  <si>
    <t>Uzbeka Ilona - ģimenes ārsta un ārsta pneimonologa prakse</t>
  </si>
  <si>
    <t>Ķire Marianna - ģimenes ārsta un arodveselības un arodslimību ārsta prakse</t>
  </si>
  <si>
    <t>Nātra Inga - ģimenes ārsta prakse</t>
  </si>
  <si>
    <t>Nātra Māris - ģimenes ārsta prakse</t>
  </si>
  <si>
    <t>Zušmane Evita - ģimenes ārsta prakse</t>
  </si>
  <si>
    <t>Kļaviņa Maija - ģimenes ārsta prakse</t>
  </si>
  <si>
    <t>L. ZIEMELES DOKTORĀTS, SIA</t>
  </si>
  <si>
    <t>M.BINDRES DOKTORĀTS, SIA</t>
  </si>
  <si>
    <t>Ditas Pīlātes ģimenes ārsta prakse, Sabiedrība ar ierobežotu atbildību</t>
  </si>
  <si>
    <t>DOKTORĀTS "KALMES", Sabiedrība ar ierobežotu atbildību</t>
  </si>
  <si>
    <t>Kuzma Ilze - ģimenes ārsta prakse</t>
  </si>
  <si>
    <t>Mazsalacas slimnīca, Sabiedrība ar ierobežotu atbildību</t>
  </si>
  <si>
    <t>Plūme Anda - ģimenes ārsta un ginekologa, dzemdību speciālista prakse</t>
  </si>
  <si>
    <t>J.TRALMAKA UN A.TRALMAKAS ĀRSTA PRAKSE, Sabiedrība ar ierobežotu atbildību</t>
  </si>
  <si>
    <t>M. GRŪSLES ĀRSTA PRAKSE, SIA</t>
  </si>
  <si>
    <t>I. Ločmeles ārsta prakse, Sabiedrība ar ierobežotu atbildību</t>
  </si>
  <si>
    <t>B. Kalniņas ģimenes ārsta prakse, Sabiedrība ar ierobežotu atbildību</t>
  </si>
  <si>
    <t>Trikātas doktorāts, SIA</t>
  </si>
  <si>
    <t>Saleniece Sarmīte - ģimenes ārsta prakse</t>
  </si>
  <si>
    <t>Poikāne Guna - ģimenes ārsta prakse</t>
  </si>
  <si>
    <t>ASAFREJA, Sabiedrība ar ierobežotu atbildību</t>
  </si>
  <si>
    <t>Šakare Anna - ģimenes ārsta prakse</t>
  </si>
  <si>
    <t>KĀRVINS, SIA</t>
  </si>
  <si>
    <t>Skujiņa Inese - ģimenes ārsta prakse</t>
  </si>
  <si>
    <t>Zīle Anda - ģimenes ārsta prakse</t>
  </si>
  <si>
    <t>Piļipčuka Tatjana - ģimenes ārsta un neirologa prakse</t>
  </si>
  <si>
    <t>Pučetis Edvīns - ģimenes ārsta prakse</t>
  </si>
  <si>
    <t>E.Maigones ārsta prakse, SIA</t>
  </si>
  <si>
    <t>Sīricas ārsta prakse, Sabiedrība ar ierobežotu atbildību</t>
  </si>
  <si>
    <t>SANUS SN, SIA</t>
  </si>
  <si>
    <t>SalutoMed, SIA</t>
  </si>
  <si>
    <t>Ornellas Smirnovas ģimenes ārsta prakse, SIA</t>
  </si>
  <si>
    <t>Jelgavas poliklīnika, SIA</t>
  </si>
  <si>
    <t>KALVAS DOKTORĀTS, Jelgavas Kalvas individuālais medicīniskais uzņēmums</t>
  </si>
  <si>
    <t>Baķe Baiba - ģimenes ārsta prakse</t>
  </si>
  <si>
    <t>Vivejas Epiņas ģimenes ārsta prakse, SIA</t>
  </si>
  <si>
    <t>Akmentiņa Maruta - ģimenes ārsta prakse</t>
  </si>
  <si>
    <t>Aveniņa Ieva - ģimenes ārsta prakse</t>
  </si>
  <si>
    <t>Valdmane Evita - ģimenes ārsta prakse</t>
  </si>
  <si>
    <t>Karlovska Biruta - ģimenes ārsta prakse</t>
  </si>
  <si>
    <t>Liepiņa Ilze - ģimenes ārsta prakse</t>
  </si>
  <si>
    <t>Alksne Indra - ģimenes ārsta prakse</t>
  </si>
  <si>
    <t>Stille Skaidrīte - ģimenes ārsta prakse</t>
  </si>
  <si>
    <t>Ķuze Anna - ģimenes ārsta prakse</t>
  </si>
  <si>
    <t>Pempere Inese - ģimenes ārsta prakse</t>
  </si>
  <si>
    <t>Afanasjeva Rita - ģimenes ārsta prakse</t>
  </si>
  <si>
    <t>Bērziņa Maruta - ģimenes ārsta prakse</t>
  </si>
  <si>
    <t>Strazdiņa Ilze - ģimenes ārsta prakse</t>
  </si>
  <si>
    <t>Seržāne Maruta - ģimenes ārsta prakse</t>
  </si>
  <si>
    <t>Šeine Regīna - ģimenes ārsta prakse</t>
  </si>
  <si>
    <t>Baholdina Anastasija - ģimenes ārsta prakse</t>
  </si>
  <si>
    <t>Urbanoviča Anita - ģimenes ārsta prakse</t>
  </si>
  <si>
    <t>Ivanova Maiga - ģimenes ārsta prakse</t>
  </si>
  <si>
    <t>Grīga Lilita - ģimenes ārsta prakse</t>
  </si>
  <si>
    <t>Gulbe Zigrīda Maija - ģimenes ārsta prakse</t>
  </si>
  <si>
    <t>Lejniece Inese - ģimenes ārsta prakse</t>
  </si>
  <si>
    <t>Mauliņa Anita - ģimenes ārsta prakse</t>
  </si>
  <si>
    <t>Zelča Astrīda - ģimenes ārsta prakse</t>
  </si>
  <si>
    <t>Eglīte Daina - ģimenes ārsta prakse</t>
  </si>
  <si>
    <t>Elste Anda - ģimenes ārsta prakse</t>
  </si>
  <si>
    <t>Mauliņš Ziedonis - ģimenes ārsta un arodveselības un arodslimību ārsta prakse</t>
  </si>
  <si>
    <t>Grauda Dace - ģimenes ārsta prakse</t>
  </si>
  <si>
    <t>Apeināne Inga - ģimenes ārsta prakse</t>
  </si>
  <si>
    <t>Eglīte Dagmāra - ģimenes ārsta prakse</t>
  </si>
  <si>
    <t>Skudra Aija - ģimenes ārsta prakse</t>
  </si>
  <si>
    <t>Valijas Nagņibedas ģimenes ārsta prakse, SIA</t>
  </si>
  <si>
    <t>Zaderņuka Inesa - ģimenes ārsta prakse</t>
  </si>
  <si>
    <t>Lasmane Gundega - ģimenes ārsta un pediatra prakse</t>
  </si>
  <si>
    <t>Grigaļūne Iveta - ģimenes ārsta un arodveselības un arodslimību ārsta prakse</t>
  </si>
  <si>
    <t>Inas Mortukānes ārsta prakse, SIA</t>
  </si>
  <si>
    <t>Zirne Ārija - ģimenes ārsta prakse</t>
  </si>
  <si>
    <t>Dalbiņa Ināra - ģimenes ārsta prakse</t>
  </si>
  <si>
    <t>Joča Ineta - ģimenes ārsta prakse</t>
  </si>
  <si>
    <t>Lagzdiņa Inta - ģimenes ārsta prakse</t>
  </si>
  <si>
    <t>Priedīte Maruta - ģimenes ārsta prakse</t>
  </si>
  <si>
    <t>ILZES KUKUTES ĢIMENES ĀRSTA PRAKSE, SIA</t>
  </si>
  <si>
    <t>Iecavas veselības centrs, Pašvaldības aģentūra</t>
  </si>
  <si>
    <t>Gulbe Santa - ģimenes ārsta un arodveselības un arodslimību ārsta prakse</t>
  </si>
  <si>
    <t>Igaunis Pēteris - ģimenes ārsta prakse</t>
  </si>
  <si>
    <t>Cirša Aija - ģimenes ārsta prakse</t>
  </si>
  <si>
    <t>Sprance Zinaida - ģimenes ārsta prakse</t>
  </si>
  <si>
    <t>A.Jurovas ģimenes ārsta prakse, SIA</t>
  </si>
  <si>
    <t>Zīverte Santa - ģimenes ārsta prakse</t>
  </si>
  <si>
    <t>Bergmane Anita - ģimenes ārsta prakse</t>
  </si>
  <si>
    <t>M.Zakse-Grigorjana ģimenes ārsta prakse, SIA</t>
  </si>
  <si>
    <t>Lemhena Liena - ģimenes ārsta prakse</t>
  </si>
  <si>
    <t>Cīrule Iveta - ģimenes ārsta prakse</t>
  </si>
  <si>
    <t>Sloka Daina - ģimenes ārsta prakse</t>
  </si>
  <si>
    <t>Sproģe Ilze - ģimenes ārsta un pediatra prakse</t>
  </si>
  <si>
    <t>Sarbantoviča Inese - ģimenes ārsta un pediatra prakse</t>
  </si>
  <si>
    <t>Aksanas Utenkovas ārsta prakse, SIA</t>
  </si>
  <si>
    <t>Monikas Stacēvičas ārsta prakse, SIA</t>
  </si>
  <si>
    <t>Novicāne Silva - ģimenes ārsta prakse</t>
  </si>
  <si>
    <t>Šulce Ināra - ģimenes ārsta, neirologa un arodveselības un arodslimību ārsta prakse</t>
  </si>
  <si>
    <t>Niedre Ilze - ģimenes ārsta prakse</t>
  </si>
  <si>
    <t>Dobulāne Tatjana - ģimenes ārsta prakse</t>
  </si>
  <si>
    <t>Pudule Baiba - ģimenes ārsta prakse</t>
  </si>
  <si>
    <t>Bernāne Olita - ģimenes ārsta prakse</t>
  </si>
  <si>
    <t>Nenišķe Iveta - ģimenes ārsta prakse</t>
  </si>
  <si>
    <t>Nadeta, SIA</t>
  </si>
  <si>
    <t>Eglīte Anita - ģimenes ārsta prakse</t>
  </si>
  <si>
    <t>Jevtušenko Iveta - ģimenes ārsta un pediatra prakse</t>
  </si>
  <si>
    <t>Prakse ģimenei, SIA</t>
  </si>
  <si>
    <t>Hercbahs Grigorijs - ģimenes ārsta prakse</t>
  </si>
  <si>
    <t>Bērziņa Baiba - ģimenes ārsta prakse</t>
  </si>
  <si>
    <t>Eiduks Ivars - ģimenes ārsta prakse</t>
  </si>
  <si>
    <t>Elekse Edīte - ģimenes ārsta prakse</t>
  </si>
  <si>
    <t>Joča Inguna - ģimenes ārsta prakse</t>
  </si>
  <si>
    <t>Ose Māra - ģimenes ārsta prakse</t>
  </si>
  <si>
    <t>Broniča Sandra - ģimenes ārsta prakse</t>
  </si>
  <si>
    <t>Martuzāne Līga - ģimenes ārsta prakse</t>
  </si>
  <si>
    <t>Līce Iveta - ģimenes ārsta prakse</t>
  </si>
  <si>
    <t>Pelčere Vija - ģimenes ārsta prakse</t>
  </si>
  <si>
    <t>Vāvere Anna - ģimenes ārsta prakse</t>
  </si>
  <si>
    <t>Zadorožnaja Ņina - ģimenes ārsta prakse</t>
  </si>
  <si>
    <t>Ligitas Hohas ārsta prakse, SIA</t>
  </si>
  <si>
    <t>Ieviņš Einārs - ģimenes ārsta prakse</t>
  </si>
  <si>
    <t>Zepa Dace - ģimenes ārsta prakse</t>
  </si>
  <si>
    <t>Ozoliņa Laila - ģimenes ārsta prakse</t>
  </si>
  <si>
    <t>Sāmite Lelde - ģimenes ārsta prakse</t>
  </si>
  <si>
    <t>Daces Roskas ģimenes ārsta prakse, SIA</t>
  </si>
  <si>
    <t>Boreiko Silvija - ģimenes ārsta un pediatra prakse</t>
  </si>
  <si>
    <t>Paeglīte Inta - ģimenes ārsta prakse</t>
  </si>
  <si>
    <t>Daukšte Inese - ģimenes ārsta prakse</t>
  </si>
  <si>
    <t>Saldniece Sandra - ģimenes ārsta prakse</t>
  </si>
  <si>
    <t>Volkopa Inese - ģimenes ārsta un pediatra prakse</t>
  </si>
  <si>
    <t>Bērziņa Gaida - ģimenes ārsta prakse</t>
  </si>
  <si>
    <t>Anitas Selezņevas ģimenes ārsta prakse, SIA</t>
  </si>
  <si>
    <t>Sandras Bērziņas ģimenes ārsta prakse, SIA</t>
  </si>
  <si>
    <t>Beļauniece Ingrīda - ģimenes ārsta prakse</t>
  </si>
  <si>
    <t>Raga Ineta - ģimenes ārsta prakse</t>
  </si>
  <si>
    <t>Grīnberga Irēna - ģimenes ārsta prakse</t>
  </si>
  <si>
    <t>Matisone Inese - ģimenes ārsta prakse</t>
  </si>
  <si>
    <t>Rancāne Līga - ģimenes ārsta un pediatra prakse</t>
  </si>
  <si>
    <t>Tīcmane Gunta - ģimenes ārsta prakse</t>
  </si>
  <si>
    <t>Pokule Ineta - ģimenes ārsta prakse</t>
  </si>
  <si>
    <t>Izmaksas kopā ārkārtas situācijas laikā, aprīlis</t>
  </si>
  <si>
    <t>STACIONĀRIE PAKALPOJUMI</t>
  </si>
  <si>
    <t>DRG gadījumi RAKUS</t>
  </si>
  <si>
    <t>Observācija RAKUS</t>
  </si>
  <si>
    <t xml:space="preserve">Korona vīrusa COVID-19 paraugu transportēšanas izmaksas </t>
  </si>
  <si>
    <t>Pacientu ar pozitīvu koronavīrusu COVID-19  transportēšanas uz dzīvesvietu izmaksas</t>
  </si>
  <si>
    <t>Pacientu līdzmaksājuma kompensācija stacionārā veselības aprūpē</t>
  </si>
  <si>
    <t>Pacienta līdzmaksājuma kompensācija primārajā veselības aprūpē</t>
  </si>
  <si>
    <t>Veiktie pakalpojumi primārajā veselības aprūpē</t>
  </si>
  <si>
    <t>Pacienta līdzmaksājuma kompensācija sekundārajā veselības aprūpē</t>
  </si>
  <si>
    <t>Ārstniecības iestāde</t>
  </si>
  <si>
    <t>&gt;20dienas</t>
  </si>
  <si>
    <t>&lt;20dienas</t>
  </si>
  <si>
    <t>pacientu skaits</t>
  </si>
  <si>
    <t>Rīgas Austrumu klīniskā universitātes slimnīca, Sabiedrība ar ierobežotu atbildību</t>
  </si>
  <si>
    <t>Paula Stradiņa klīniskā universitātes slimnīca, Valsts sabiedrība ar ierobežotu atbildību</t>
  </si>
  <si>
    <t>Bērnu klīniskā universitātes slimnīca, Valsts sabiedrība ar ierobežotu atbildību</t>
  </si>
  <si>
    <t>Vidzemes slimnīca, Sabiedrība ar ierobežotu atbildību</t>
  </si>
  <si>
    <t>Daugavpils reģionālā slimnīca, Sabiedrība ar ierobežotu atbildību</t>
  </si>
  <si>
    <t>LIEPĀJAS REĢIONĀLĀ SLIMNĪCA, Sabiedrība ar ierobežotu atbildību</t>
  </si>
  <si>
    <t>RĒZEKNES SLIMNĪCA, Sabiedrība ar ierobežotu atbildību</t>
  </si>
  <si>
    <t>Aprēķinā izmantojamie rādītāji</t>
  </si>
  <si>
    <t>Vērtības</t>
  </si>
  <si>
    <t>Pirmais observētais pacients LIC ar aizdomām par COVID-19 (RAKUS info.)</t>
  </si>
  <si>
    <t>Observācijas boksu skaits LIC (RAKUS info.)</t>
  </si>
  <si>
    <t>Dienu skaits no 01.-30.04.</t>
  </si>
  <si>
    <t>Bērnu klīniskā universitātes slimnīca</t>
  </si>
  <si>
    <t>Daugavpils reģionālā slimnīca</t>
  </si>
  <si>
    <t>Ziemeļkurzemes reģionālā slimnīca</t>
  </si>
  <si>
    <t>Krāslavas slimnīca</t>
  </si>
  <si>
    <t>Aknīstes PNS</t>
  </si>
  <si>
    <t>Rīgas psihiatrijas un narkoloģijas centrs</t>
  </si>
  <si>
    <t>Nobraukto kilometru skaits</t>
  </si>
  <si>
    <t>Nogādāto paraugu skaits</t>
  </si>
  <si>
    <t>Dobeles pilsētas un apkārtnes slimnīca</t>
  </si>
  <si>
    <t>Jelgavas slimnīca</t>
  </si>
  <si>
    <t>Ģintermuiža</t>
  </si>
  <si>
    <t>Vidzemes reģionālā slimnīca</t>
  </si>
  <si>
    <t>Rīgas 2. slimnīca</t>
  </si>
  <si>
    <t>Balvi un Gulbene</t>
  </si>
  <si>
    <t>RAKUS</t>
  </si>
  <si>
    <t>Rēzeknes reģionālā slimnīca</t>
  </si>
  <si>
    <t>PSKUS</t>
  </si>
  <si>
    <t>Vaivari</t>
  </si>
  <si>
    <t>Nogādāto pacientu skaits</t>
  </si>
  <si>
    <t>*t.sk. transporta vadītāja alga, IAL, auto izmaksas</t>
  </si>
  <si>
    <t>Hospitalizāciju skaits</t>
  </si>
  <si>
    <t>010000234</t>
  </si>
  <si>
    <t>U07.1</t>
  </si>
  <si>
    <t>U07.2</t>
  </si>
  <si>
    <t>Z20.8</t>
  </si>
  <si>
    <t>010011803</t>
  </si>
  <si>
    <t>010011804</t>
  </si>
  <si>
    <t>050020401</t>
  </si>
  <si>
    <t>130020302</t>
  </si>
  <si>
    <t>Jūrmalas slimnīca, Sabiedrība ar ierobežotu atbildību</t>
  </si>
  <si>
    <t>170020401</t>
  </si>
  <si>
    <t>210020301</t>
  </si>
  <si>
    <t>250000092</t>
  </si>
  <si>
    <t>270020302</t>
  </si>
  <si>
    <t>Ziemeļkurzemes reģionālā slimnīca, SIA</t>
  </si>
  <si>
    <t>Kuldīgas slimnīca, Sabiedrība ar ierobežotu atbildību</t>
  </si>
  <si>
    <t>740200008</t>
  </si>
  <si>
    <t>Ogres rajona slimnīca, Sabiedrība ar ierobežotu atbildību</t>
  </si>
  <si>
    <t>Pacienta līdzmaksājuma kompensācija primārajā veselības aprūpē (PVA) ārkārtas situācijas laikā par 2020.gada aprīlī ievadītiem taloniem</t>
  </si>
  <si>
    <t xml:space="preserve">(aprēķinā iekļautas divas ģimenes ārsta praksē lietojamās manipulācijas (60035;60036) attālinātu konsultācija sniegšanai, kuru tarifs atbilst pacientu līdzmaksājuma kompensācijai pie ģimenes ārsta praksē (1 vai 2 euro, atkarībā no pacienta vecuma), kā arī citu sniegto pakalpojumu līdzmaksājuma kompensāciju, pacientiem, kuriem talonā ir norādīta pacientu grupa - C19 un pamatdiagnozē vai blakusdiagnozē - Z20.8, U07.1, U07.2.) </t>
  </si>
  <si>
    <t>Unikālie pacienti</t>
  </si>
  <si>
    <t>Apmeklējumu skaits</t>
  </si>
  <si>
    <t>Buldakova Nataļja - ģimenes ārsta prakse</t>
  </si>
  <si>
    <t>Voroņko Ņina - ģimenes ārsta prakse</t>
  </si>
  <si>
    <t>Harmonija Plus, SIA</t>
  </si>
  <si>
    <t>Zēģele Linda - ģimenes ārsta prakse</t>
  </si>
  <si>
    <t>Berliņa Vita - ģimenes ārsta prakse</t>
  </si>
  <si>
    <t>Streļča Ludmila - ģimenes ārsta prakse</t>
  </si>
  <si>
    <t>Pučkovs Dmitrijs - ģimenes ārsta prakse</t>
  </si>
  <si>
    <t>Demidova Larisa - ģimenes ārsta prakse</t>
  </si>
  <si>
    <t>Bubins Igors - ģimenes ārsta prakse</t>
  </si>
  <si>
    <t>Kozaka Nataļja - ģimenes ārsta prakse</t>
  </si>
  <si>
    <t>Matuševica Andra - ģimenes ārsta prakse</t>
  </si>
  <si>
    <t>Frolova Tatjana  - ģimenes ārsta un pediatra prakse</t>
  </si>
  <si>
    <t>Ķērpe Dzintra - ģimenes ārsta prakse</t>
  </si>
  <si>
    <t>Nodelmane Jolanta - ģimenes ārsta prakse</t>
  </si>
  <si>
    <t>Kozinda Ilze - ģimenes ārsta prakse</t>
  </si>
  <si>
    <t>Zeltiņa Anda - ģimenes ārsta prakse</t>
  </si>
  <si>
    <t>Šabanovs Nikolajs - ģimenes ārsta prakse</t>
  </si>
  <si>
    <t>Paradovska Inga - ģimenes ārsta un arodveselības un arodslimību ārsta prakse</t>
  </si>
  <si>
    <t>Talente Guntra - ģimenes ārsta un arodveselības un arodslimību ārsta prakse</t>
  </si>
  <si>
    <t>Fjodorova Natalija - ģimenes ārsta prakse</t>
  </si>
  <si>
    <t>Zitmane Zane - ģimenes ārsta prakse</t>
  </si>
  <si>
    <t>Langina Evita - ģimenes ārsta prakse</t>
  </si>
  <si>
    <t>Zaharova Larisa - ģimenes ārsta un pediatra prakse</t>
  </si>
  <si>
    <t>Grīviņa Gita - ģimenes ārsta prakse</t>
  </si>
  <si>
    <t>Guste Maija - ģimenes ārsta prakse</t>
  </si>
  <si>
    <t>Sevastjanova Viktorija - ģimenes ārsta prakse</t>
  </si>
  <si>
    <t>Maļinovska Oksana - ģimenes ārsta prakse</t>
  </si>
  <si>
    <t>Geletko Tatjana - ģimenes ārsta prakse</t>
  </si>
  <si>
    <t>Angel Plus, Sabiedrība ar ierobežotu atbildību</t>
  </si>
  <si>
    <t>Kaļinkina Iļmira - ģimenes ārsta prakse</t>
  </si>
  <si>
    <t>Bubenko Ludmila - ģimenes ārsta prakse</t>
  </si>
  <si>
    <t>Solovjova Kira -  ģimenes ārsta prakse</t>
  </si>
  <si>
    <t>Lapa Daina - ģimenes ārsta un arodveselības un arodslimību ārsta prakse</t>
  </si>
  <si>
    <t>Pogodina Jeļena  - ģimenes ārsta un internista prakse</t>
  </si>
  <si>
    <t>Elksne Livija - ģimenes ārsta prakse</t>
  </si>
  <si>
    <t>Alises Nicmanes ģimenes ārsta prakse, Sabiedrība ar ierobežotu atbildību</t>
  </si>
  <si>
    <t>Vissarionovs Vadims - ģimenes ārsta prakse</t>
  </si>
  <si>
    <t>Perna Inna - ģimenes ārsta un pediatra prakse</t>
  </si>
  <si>
    <t>Vaivade Agita - ģimenes ārsta un pediatra prakse</t>
  </si>
  <si>
    <t>Apinīte Ilze - ģimenes ārsta prakse</t>
  </si>
  <si>
    <t>Muravjova Olga - ģimenes ārsta prakse</t>
  </si>
  <si>
    <t>Martinsone-Bičevska Jolanta - ģimenes ārsta prakse</t>
  </si>
  <si>
    <t>Freimane Liene - ģimenes ārsta prakse</t>
  </si>
  <si>
    <t>Cingele Aija - ģimenes ārsta prakse</t>
  </si>
  <si>
    <t>Kudojare Natālija-ģimenes ārsta prakse, SIA</t>
  </si>
  <si>
    <t>VIDEMED, SIA</t>
  </si>
  <si>
    <t>Mārtinsons Jānis - ģimenes ārsta prakse</t>
  </si>
  <si>
    <t>Pīleņģe Māra - ģimenes ārsta un arodveselības un arodslimību ārsta prakse</t>
  </si>
  <si>
    <t>Skudra Ilona - ģimenes ārsta prakse</t>
  </si>
  <si>
    <t>Krustiņa Daiga - ģimenes ārsta prakse</t>
  </si>
  <si>
    <t>Rimša Gaļina - ģimenes ārsta prakse</t>
  </si>
  <si>
    <t>Malnača Dagmāra - ģimenes ārsta prakse</t>
  </si>
  <si>
    <t>Petraškēviča Ingrīda - ģimenes ārsta prakse</t>
  </si>
  <si>
    <t>Trušņikova Gaļina - ģimenes ārsta prakse</t>
  </si>
  <si>
    <t>Rukavišņikova Ērika - ģimenes ārsta prakse</t>
  </si>
  <si>
    <t>Zaremba Līga - ģimenes ārsta prakse</t>
  </si>
  <si>
    <t>Atpile Elita - ģimenes ārsta prakse</t>
  </si>
  <si>
    <t>Indras Mukānes ģimenes ārsta prakse, Sabiedrība ar ierobežotu atbildību</t>
  </si>
  <si>
    <t>Vitas Jirgensones ārsta prakse, SIA</t>
  </si>
  <si>
    <t>Armandas Skrickas ģimenes ārsta prakse, Sabiedrība ar ierobežotu atbildību</t>
  </si>
  <si>
    <t>Vesele Brigita - ģimenes ārsta un pediatra prakse</t>
  </si>
  <si>
    <t>Šapele Indra - ģimenes ārsta un pediatra prakse</t>
  </si>
  <si>
    <t>Broka Zane - ģimenes ārsta prakse</t>
  </si>
  <si>
    <t>Puļķe Sintija - ģimenes ārsta un ārsta homeopāta prakse</t>
  </si>
  <si>
    <t>Ribkina Olga - ģimenes ārsta un akupunktūras ārsta prakse</t>
  </si>
  <si>
    <t>Muižzemniece Irita - ģimenes ārsta prakse</t>
  </si>
  <si>
    <t>Lielause Gerda - ģimenes ārsta un pediatra prakse</t>
  </si>
  <si>
    <t>Kulišovs Ignatijs - ģimenes ārsta prakse</t>
  </si>
  <si>
    <t>Parfjonova Olga - ģimenes ārsta prakse</t>
  </si>
  <si>
    <t>Kazarjana Anželika - ģimenes ārsta prakse</t>
  </si>
  <si>
    <t>Zīvere-Pile Līga - ģimenes ārsta prakse</t>
  </si>
  <si>
    <t>Ceriņa Iveta - ģimenes ārsta prakse</t>
  </si>
  <si>
    <t>Astrīdas Kalnāres ģimenes ārstes prakse, Sabiedrība ar ierobežotu atbildību</t>
  </si>
  <si>
    <t>Hedvigas Kronbergas ģimenes ārsta prakse, SIA</t>
  </si>
  <si>
    <t>Klimko Inese - ģimenes ārsta prakse</t>
  </si>
  <si>
    <t>Veides ārstu prakse, IK</t>
  </si>
  <si>
    <t>RĪTS M, Sabiedrība ar ierobežotu atbildību</t>
  </si>
  <si>
    <t>Edītes Krūmiņas ģimenes ārsta prakse, Sabiedrība ar ierobežotu atbildību</t>
  </si>
  <si>
    <t>Zaiceva Nataļja - ģimenes ārsta un arodveselības un arodslimību ārsta prakse</t>
  </si>
  <si>
    <t>Bessudnova Ludmila - ģimenes ārsta prakse</t>
  </si>
  <si>
    <t>Boroviks Dmitrijs - ģimenes ārsta prakse</t>
  </si>
  <si>
    <t>Žiļiča Marina - ģimenes ārsta prakse</t>
  </si>
  <si>
    <t>INGAS ŽĪGURES ĀRSTA PRAKSE, IK</t>
  </si>
  <si>
    <t>DOKTORĀTS "BERĢI", SIA</t>
  </si>
  <si>
    <t>Upeniece Laima - ģimenes ārsta un pediatra prakse</t>
  </si>
  <si>
    <t>K.Zivtiņas ārsta prakse, Sabiedrība ar ierobežotu atbildību</t>
  </si>
  <si>
    <t>Zolitūdes doktorāts, Sabiedrība ar ierobežotu atbildību</t>
  </si>
  <si>
    <t>I.Kuģes ģimenes ārsta prakse, Sabiedrība ar ierobežotu atbildību</t>
  </si>
  <si>
    <t>Ingara Burlaka ģimenes ārsta prakse, Sabiedrība ar ierobežotu atbildību</t>
  </si>
  <si>
    <t>Medical Solutions, Sabiedrība ar ierobežotu atbildību</t>
  </si>
  <si>
    <t>Katedra, Sabiedrība ar ierobežotu atbildību</t>
  </si>
  <si>
    <t>I.Dūces ārsta privātprakse, Sabiedrība ar ierobežotu atbildību</t>
  </si>
  <si>
    <t>Tatjanas Boilovičas ģimenes ārsta prakse, Sabiedrība ar ierobežotu atbildību</t>
  </si>
  <si>
    <t>Jakupova Jeļena - ģimenes ārsta prakse</t>
  </si>
  <si>
    <t>Mambetajeva Rahata - ģimenes ārsta prakse</t>
  </si>
  <si>
    <t>J.Gulbes ģimenes ārsta prakse, Sabiedrība ar ierobežotu atbildību</t>
  </si>
  <si>
    <t>Cibule Dace - ģimenes ārsta un internista prakse</t>
  </si>
  <si>
    <t>Centrālais doktorāts, Sabiedrība ar ierobežotu atbildību</t>
  </si>
  <si>
    <t>Draška Rita - ģimenes ārsta prakse</t>
  </si>
  <si>
    <t>Ponne Inguna - ģimenes ārsta prakse</t>
  </si>
  <si>
    <t>Jūlijas Balandinas ģimenes ārsta prakse, SIA</t>
  </si>
  <si>
    <t>ESI SPIRGTS, SIA</t>
  </si>
  <si>
    <t>Karlsone Aija - ģimenes ārsta prakse</t>
  </si>
  <si>
    <t>Rīgas veselības centrs, SIA</t>
  </si>
  <si>
    <t>Brūkle Līga - ģimenes ārsta prakse</t>
  </si>
  <si>
    <t>Gubska Žanna - ģimenes ārsta prakse</t>
  </si>
  <si>
    <t>Anna Bertones ģimenes ārsta prakse, SIA</t>
  </si>
  <si>
    <t>Andreja Sazoņika ģimenes ārsta prakse, Sabiedrība ar ierobežotu atbildību</t>
  </si>
  <si>
    <t>Jaudzeme Oksana - ģimenes ārsta prakse</t>
  </si>
  <si>
    <t>Ņeborakova Inga - ģimenes ārsta prakse</t>
  </si>
  <si>
    <t>S.Gertneres ārsta prakse, Sabiedrība ar ierobežotu atbildību</t>
  </si>
  <si>
    <t>Sadu Alberto - ģimenes ārsta prakse</t>
  </si>
  <si>
    <t>Astafjeva Veronika - ģimenes ārsta prakse</t>
  </si>
  <si>
    <t>Maritas Ķirsones ģimenes ārsta prakse, SIA</t>
  </si>
  <si>
    <t>Liepiņš Mareks - ģimenes ārsta prakse</t>
  </si>
  <si>
    <t>Stepiņa Santa - ģimenes ārsta prakse</t>
  </si>
  <si>
    <t>Gončarova Larisa  - ģimenes ārsta prakse</t>
  </si>
  <si>
    <t>Ārsts TM, Sabiedrība ar ierobežotu atbildību</t>
  </si>
  <si>
    <t>LIDIJAS LAGANOVSKAS ĢIMENES ĀRSTA PRAKSE, SIA</t>
  </si>
  <si>
    <t>AP MED, Sabiedrība ar ierobežotu atbildību</t>
  </si>
  <si>
    <t>Bekker medical, SIA</t>
  </si>
  <si>
    <t>NEOCORTEX, SIA</t>
  </si>
  <si>
    <t>Revigo, Sabiedrība ar ierobežotu atbildību</t>
  </si>
  <si>
    <t>Jevgeņijas Soboļevskas ģimenes ārsta prakse, Sabiedrība ar ierobežotu atbildību</t>
  </si>
  <si>
    <t>Stūrmane Aija - ģimenes ārsta prakse</t>
  </si>
  <si>
    <t>I. Menisa ģimenes ārsta prakse, Sabiedrība ar ierobežotu atbildību</t>
  </si>
  <si>
    <t>I. Smirnovas ārsta prakse, SIA</t>
  </si>
  <si>
    <t>Dagnijas Purlīces ģimenes ārsta prakse, Sabiedrība ar ierobežotu atbildību</t>
  </si>
  <si>
    <t>Rīgas 1. slimnīca, SIA</t>
  </si>
  <si>
    <t>Latvijas Jūras medicīnas centrs, Akciju sabiedrība</t>
  </si>
  <si>
    <t>Iekšlietu ministrijas poliklīnika, Valsts sabiedrība ar ierobežotu atbildību</t>
  </si>
  <si>
    <t>VESELĪBAS CENTRS BIĶERNIEKI, Sabiedrība ar ierobežotu atbildību</t>
  </si>
  <si>
    <t>ALSTERS, Sabiedrība ar ierobežotu atbildību</t>
  </si>
  <si>
    <t>MOŽUMS-1, Sabiedrība ar ierobežotu atbildību</t>
  </si>
  <si>
    <t>Dziedniecība, Sabiedrība ar ierobežotu atbildību</t>
  </si>
  <si>
    <t>Veselības centru apvienība, AS</t>
  </si>
  <si>
    <t>LUMALE DOKTORĀTS, Rīgas pilsētas Lilijas Lapsas individuālais uzņēmums</t>
  </si>
  <si>
    <t>Ūnijas doktorāts, Sabiedrība ar ierobežotu atbildību</t>
  </si>
  <si>
    <t>ĢIMENES ĀRSTU PRAKSE, Sabiedrība ar ierobežotu atbildību</t>
  </si>
  <si>
    <t>Valijas Pčolkinas ģimenes ārsta prakse, Sabiedrība ar ierobežotu atbildību</t>
  </si>
  <si>
    <t>RĪGAS PILSĒTAS ĢIMENES ĀRSTES SARMĪTES BREICES INDIVIDUĀLAIS UZŅĒMUMS, Individuālais uzņēmums</t>
  </si>
  <si>
    <t>ĀRSTES I.RAČINSKAS PRIVĀTPRAKSE, Irinas Račinskas Rīgas individuālais uzņēmums medicīniskā firma</t>
  </si>
  <si>
    <t>PALĪDZĪBAS DIENESTS, Sabiedrība ar ierobežotu atbildību</t>
  </si>
  <si>
    <t>VIKTORIJA D, Rīgas pilsētas V.Driksmanes individuālais uzņēmums medicīniskā firma</t>
  </si>
  <si>
    <t>SILVA MED, Rīgas pilsētas S.Pujātes individuālais uzņēmums medicīniskā firma</t>
  </si>
  <si>
    <t>Ozola Aina - ģimenes ārsta prakse</t>
  </si>
  <si>
    <t>M.Gavronskas ārsta prakse, Sabiedrība ar ierobežotu atbildību</t>
  </si>
  <si>
    <t>Ģimenes ārsta Andra Baumaņa prakse, SIA</t>
  </si>
  <si>
    <t>Veide Sarmīte - ģimenes ārsta prakse</t>
  </si>
  <si>
    <t>Mežale Dace - ģimenes ārsta prakse</t>
  </si>
  <si>
    <t>Bremmere Māra - ģimenes ārsta prakse</t>
  </si>
  <si>
    <t>Astrīdas Marčenokas ģimenes ārstes prakse, SIA</t>
  </si>
  <si>
    <t>S. MICKEVIČAS ārsta prakse, Sabiedrība ar ierobežotu atbildību</t>
  </si>
  <si>
    <t>V. MEĻŅIKAS ārsta prakse, Sabiedrība ar ierobežotu atbildību</t>
  </si>
  <si>
    <t>Krastiņa Inese - ģimenes ārsta prakse</t>
  </si>
  <si>
    <t>MĀJAS ĀRSTS, Valentinas Tenis Rīgas individuālais uzņēmums medicīniskā firma</t>
  </si>
  <si>
    <t>TriA SAD, Sabiedrība ar ierobežotu atbildību</t>
  </si>
  <si>
    <t>Lapiņa Santa - ģimenes ārsta prakse</t>
  </si>
  <si>
    <t>Homenko Aleksandra - ģimenes ārsta prakse</t>
  </si>
  <si>
    <t>Proskurina Antoņina - ģimenes ārsta un ārsta prakse padziļināta elektrokardiogrāfijas metodē</t>
  </si>
  <si>
    <t>Liepiņa Linda - ģimenes ārsta prakse</t>
  </si>
  <si>
    <t>Vīgante Valentīna - ģimenes ārsta prakse</t>
  </si>
  <si>
    <t>RSU Ambulance, SIA</t>
  </si>
  <si>
    <t>Ģēģere Vineta -ģimenes ārsta prakse</t>
  </si>
  <si>
    <t>Adītāja Jolanta -ģimenes ārsta prakse</t>
  </si>
  <si>
    <t>Safranova Ieva - ģimenes ārsta prakse</t>
  </si>
  <si>
    <t>Balode Ilze - ģimenes ārsta prakse</t>
  </si>
  <si>
    <t>Vecvērdiņa Vizma - ģimenes ārsta prakse</t>
  </si>
  <si>
    <t>Zorģe Lolita - ģimenes ārsta prakse</t>
  </si>
  <si>
    <t>Rimjane Natālija - ģimenes ārsta, psihoterapeita un arodveselības un arodslimību ārsta prakse</t>
  </si>
  <si>
    <t>Beijere Līga - ģimenes ārsta prakse</t>
  </si>
  <si>
    <t>Šarna Vizma - ģimenes ārsta prakse</t>
  </si>
  <si>
    <t>Lazdāne Margerita - ģimenes ārsta prakse</t>
  </si>
  <si>
    <t>Latkovska Ingrīda - ģimenes ārsta prakse</t>
  </si>
  <si>
    <t>Drēmane Liene - ģimenes ārsta prakse</t>
  </si>
  <si>
    <t>Mūrniece Inta - ģimenes ārsta prakse</t>
  </si>
  <si>
    <t>Ilzes Skujas Ģimenes ārsta prakse, Sabiedrība ar ierobežotu atbildību</t>
  </si>
  <si>
    <t>Zandas Oliņas Putenes ģimenes ārsta prakse, Sabiedrība ar ierobežotu atbildību</t>
  </si>
  <si>
    <t>Ilzes Āboliņas ārsta prakse, SIA</t>
  </si>
  <si>
    <t>Farafonova Marina - ģimenes ārsta prakse</t>
  </si>
  <si>
    <t>Čurilova Tatjana - ģimenes ārsta prakse</t>
  </si>
  <si>
    <t>Aganova Regīna - ģimenes ārsta prakse</t>
  </si>
  <si>
    <t>Zvagūze Inta - ģimenes ārsta prakse</t>
  </si>
  <si>
    <t>Baumane Maija - ģimenes ārsta prakse</t>
  </si>
  <si>
    <t>Pavāre Larisa - ģimenes ārsta prakse</t>
  </si>
  <si>
    <t>Berkoviča Irina - ģimenes ārsta prakse</t>
  </si>
  <si>
    <t>Daces Tuzikas ārsta prakse, Sabiedrība ar ierobežotu atbildību</t>
  </si>
  <si>
    <t>Skurihina Inna - ģimenes ārsta un arodveselības un arodslimību ārsta prakse</t>
  </si>
  <si>
    <t>Novikovs Boriss - ģimenes ārsta prakse</t>
  </si>
  <si>
    <t>Zaķe Sarmīte - ģimenes ārsta un arodveselības un arodslimību ārsta prakse</t>
  </si>
  <si>
    <t>Kozicka Jeļena - ģimenes ārsta prakse</t>
  </si>
  <si>
    <t>A. Kraules ģimenes ārsta prakse, SIA</t>
  </si>
  <si>
    <t>Ģimenes ārstu prakse-DK, Sabiedrība ar ierobežotu atbildību</t>
  </si>
  <si>
    <t>Pukijāne Marina - ģimenes ārsta prakse</t>
  </si>
  <si>
    <t>Pundane  Ludmila - ģimenes ārsta prakse</t>
  </si>
  <si>
    <t>Latiševa Tamāra -ģimenes ārsta prakse</t>
  </si>
  <si>
    <t>Bordovskis Jurijs - ģimenes ārsta prakse</t>
  </si>
  <si>
    <t>Mežals Ainārs - ģimenes ārsta prakse</t>
  </si>
  <si>
    <t>Šabanova Larisa - ģimenes ārsta prakse</t>
  </si>
  <si>
    <t>Polukarova Tamāra - ģimenes ārsta prakse</t>
  </si>
  <si>
    <t>Bērziņa Zane - ģimenes ārsta prakse</t>
  </si>
  <si>
    <t>Aldersone Aizeneta - ģimenes ārsta prakse</t>
  </si>
  <si>
    <t>Indrāne Inga - ģimenes ārsta prakse</t>
  </si>
  <si>
    <t>Kārkliņa Indra - ģimenes ārsta prakse</t>
  </si>
  <si>
    <t>Kaļinkina Galija - ģimenes ārsta prakse</t>
  </si>
  <si>
    <t>Dombrovska Ineta - ģimenes ārsta un pediatra prakse</t>
  </si>
  <si>
    <t>Lielpinka Ingrīda - ģimenes ārsta prakse</t>
  </si>
  <si>
    <t>Kormiļicina Gaļina - ģimenes ārsta prakse</t>
  </si>
  <si>
    <t>Straume Dace - ģimenes ārsta prakse</t>
  </si>
  <si>
    <t>Ķirkuma Aija - ģimenes ārsta prakse</t>
  </si>
  <si>
    <t>I. Timčenko ģimenes ārsta prakse, SIA</t>
  </si>
  <si>
    <t>Šaripova Inga - ģimenes ārsta prakse</t>
  </si>
  <si>
    <t>Bažbauere Ināra - ģimenes ārsta prakse</t>
  </si>
  <si>
    <t>Balmane Margarita - ģimenes ārsta prakse</t>
  </si>
  <si>
    <t>Koršunova Tatjana - ģimenes ārsta un pediatra prakse</t>
  </si>
  <si>
    <t>Babicka Vija - ģimenes ārsta prakse</t>
  </si>
  <si>
    <t>Spicina Gaļina - ģimenes ārsta prakse</t>
  </si>
  <si>
    <t>Solodova Tatjana - ģimenes ārsta prakse</t>
  </si>
  <si>
    <t>Agarelovs Vadims -  ģimenes ārsta prakse</t>
  </si>
  <si>
    <t>Sazonova Svetlana - ģimenes ārsta prakse</t>
  </si>
  <si>
    <t>Kuble Ilze - ģimenes ārsta prakse</t>
  </si>
  <si>
    <t>DOKTORĀTS ANIMA, Sabiedrība ar ierobežotu atbildību</t>
  </si>
  <si>
    <t>Kulakova Jeļena - ģimenes ārsta prakse</t>
  </si>
  <si>
    <t>Kudule Laila - ģimenes ārsta prakse</t>
  </si>
  <si>
    <t>Rutkovskis Vasilijs - ģimenes ārsta prakse</t>
  </si>
  <si>
    <t>Ziediņa Diāna - ģimenes ārsta prakse</t>
  </si>
  <si>
    <t>Kiršfelde Agita - ģimenes ārsta prakse</t>
  </si>
  <si>
    <t>Meirēna Olga - ģimenes ārsta prakse</t>
  </si>
  <si>
    <t>Kuzmane Astrīda - ģimenes ārsta prakse</t>
  </si>
  <si>
    <t>Frīdvalde Anita - ģimenes ārsta prakse</t>
  </si>
  <si>
    <t>MAKONT MED, SIA</t>
  </si>
  <si>
    <t>Lankrete Sandra -ģimenes ārsta prakse</t>
  </si>
  <si>
    <t>Zarubina Rita -ģimenes ārsta prakse</t>
  </si>
  <si>
    <t>Ostrovska Sona - ģimenes ārsta prakse</t>
  </si>
  <si>
    <t>Žuka Jeļena - ģimenes ārsta prakse</t>
  </si>
  <si>
    <t>ARST-L, SIA</t>
  </si>
  <si>
    <t>Blaua Silva - ģimenes ārsta prakse</t>
  </si>
  <si>
    <t>Tirāns Edgars -ģimenes ārsta prakse</t>
  </si>
  <si>
    <t>Ķēniņa Indra - ģimenes ārsta prakse</t>
  </si>
  <si>
    <t>Rasmane Ligita -ģimenes ārsta prakse</t>
  </si>
  <si>
    <t>Volujeviča Aija - ģimenes ārsta prakse</t>
  </si>
  <si>
    <t>Isakoviča Žaneta - ģimenes ārsta prakse</t>
  </si>
  <si>
    <t>Žubule Janīna - ģimenes ārsta prakse</t>
  </si>
  <si>
    <t>Gizatullina Nataļja - ģimenes ārsta prakse</t>
  </si>
  <si>
    <t>Petrova Ludmila - ģimenes ārsta un arodveselības un arodslimību ārsta prakse</t>
  </si>
  <si>
    <t>Čubukova Irina - ģimenes ārsta prakse</t>
  </si>
  <si>
    <t>Nataļjas Zaharovas ģimenes ārsta prakse, SIA</t>
  </si>
  <si>
    <t>Junkina Olga - ģimenes ārsta prakse</t>
  </si>
  <si>
    <t>Vuļa Veneranda - ģimenes ārsta prakse</t>
  </si>
  <si>
    <t>Kuzņecova Nataļja - ģimenes ārsta prakse</t>
  </si>
  <si>
    <t>Kaļita Nadežda - ģimenes ārsta prakse</t>
  </si>
  <si>
    <t>Sokaļska Alla - ģimenes ārsta prakse</t>
  </si>
  <si>
    <t>Timšāne Gunta - ģimenes ārsta un pediatra prakse</t>
  </si>
  <si>
    <t>Saļahova Farida - ģimenes ārsta prakse</t>
  </si>
  <si>
    <t>Kondratova Aija -  ģimenes ārsta prakse</t>
  </si>
  <si>
    <t>Averina Svetlana - ģimenes ārsta un internista prakse</t>
  </si>
  <si>
    <t>Proskurņa Tatjana - ģimenes ārsta un internista prakse</t>
  </si>
  <si>
    <t>Vikmane Dace - ģimenes ārsta un pediatra prakse</t>
  </si>
  <si>
    <t>Aizikoviča Jeļena - ģimenes ārsta prakse</t>
  </si>
  <si>
    <t>Teršukova Larisa - ģimenes ārsta prakse</t>
  </si>
  <si>
    <t>Valucka Tatjana - ģimenes ārsta prakse</t>
  </si>
  <si>
    <t>Ilzes Jākobsones ģimenes ārsta prakse, Sabiedrība ar ierobežotu atbildību</t>
  </si>
  <si>
    <t>Fradina Tatjana - ģimenes ārsta prakse</t>
  </si>
  <si>
    <t>Savicka Dina - ģimenes ārsta prakse</t>
  </si>
  <si>
    <t>Straupe Zita - ģimenes ārsta prakse</t>
  </si>
  <si>
    <t>Kerēvica Ārija - ģimenes ārsta prakse</t>
  </si>
  <si>
    <t>Agbobli Ruta - ģimenes ārsta prakse</t>
  </si>
  <si>
    <t>Bērsone Līga - ģimenes ārsta prakse</t>
  </si>
  <si>
    <t>Frīdenberga Aslēra - ģimenes ārsta prakse</t>
  </si>
  <si>
    <t>Briede Inese - ģimenes ārsta prakse</t>
  </si>
  <si>
    <t>Kaļiņina Gaļina - ģimenes ārsta prakse</t>
  </si>
  <si>
    <t>Stauga Ausma - ģimenes ārsta un pediatra prakse</t>
  </si>
  <si>
    <t>Čukurs Āris - ģimenes ārsta prakse</t>
  </si>
  <si>
    <t>Māliņa Judīte - ģimenes ārsta prakse</t>
  </si>
  <si>
    <t>Burova Leonora - ģimenes ārsta prakse</t>
  </si>
  <si>
    <t>Čodere Edīte - ģimenes ārsta prakse</t>
  </si>
  <si>
    <t>Šnaidere Jūlija - ģimenes ārsta prakse</t>
  </si>
  <si>
    <t>Kaņepe Karīna - ģimenes ārsta prakse</t>
  </si>
  <si>
    <t>Teleženko Iveta - ģimenes ārsta prakse</t>
  </si>
  <si>
    <t>Aleksandrova Natālija - ģimenes ārsta prakse</t>
  </si>
  <si>
    <t>Rezovska Irēna -ģimenes ārsta prakse</t>
  </si>
  <si>
    <t>Klauberga Aija - ģimenes ārsta prakse</t>
  </si>
  <si>
    <t>Pilskalne Svetlana -ģimenes ārsta prakse</t>
  </si>
  <si>
    <t>Vija Med, Sabiedrība ar ierobežotu atbildību</t>
  </si>
  <si>
    <t>Trumpele Svetlana - ģimenes ārsta prakse</t>
  </si>
  <si>
    <t>Eglīte Vilhelmīne - ģimenes ārsta prakse</t>
  </si>
  <si>
    <t>Baldiņa Maija - ģimenes ārsta prakse</t>
  </si>
  <si>
    <t>Zaharova Gaļina - ģimenes ārsta un pediatra prakse</t>
  </si>
  <si>
    <t>Panteļejeva Ņina - ģimenes ārsta prakse</t>
  </si>
  <si>
    <t>Riževa Inguna - ģimenes ārsta prakse</t>
  </si>
  <si>
    <t>Sergejeva Valentina - ģimenes ārsta prakse</t>
  </si>
  <si>
    <t>Beļēviča Ināra - ģimenes ārsta prakse</t>
  </si>
  <si>
    <t>Upīte Ināra - ģimenes ārsta prakse</t>
  </si>
  <si>
    <t>Griņa Nataļja - ģimenes ārsta un pediatra prakse</t>
  </si>
  <si>
    <t>Ozola Inese - ģimenes ārsta prakse</t>
  </si>
  <si>
    <t>Gredzena Aija - ģimenes ārsta prakse</t>
  </si>
  <si>
    <t>Treikališa Terēza - ģimenes ārsta prakse</t>
  </si>
  <si>
    <t>D. Ļūļes ārsta prakse, Sabiedrība ar ierobežotu atbildību</t>
  </si>
  <si>
    <t>Skribnovska Anna - ģimenes ārsta prakse</t>
  </si>
  <si>
    <t>Skumbiņa Diāna - ģimenes ārsta prakse</t>
  </si>
  <si>
    <t>Mikule Laila - ģimenes ārsta prakse</t>
  </si>
  <si>
    <t>Doncova Valentīna - ģimenes ārsta prakse</t>
  </si>
  <si>
    <t>Spasova Marina - ģimenes ārsta prakse</t>
  </si>
  <si>
    <t>Berķe-Berga Laimdota - ģimenes ārsta prakse</t>
  </si>
  <si>
    <t>Ligitas Vulfas ārsta prakse, SIA</t>
  </si>
  <si>
    <t>Purenkova Maija - ģimenes ārsta prakse</t>
  </si>
  <si>
    <t>Kalniņš Aldis - ģimenes ārsta prakse</t>
  </si>
  <si>
    <t>Breča Ilze - ģimenes ārsta un pediatra prakse</t>
  </si>
  <si>
    <t>SN ĀRSTE, SIA</t>
  </si>
  <si>
    <t>D.Pastares prakse, Sabiedrība ar ierobežotu atbildību</t>
  </si>
  <si>
    <t>Portnaja Nataļja - ģimenes ārsta prakse</t>
  </si>
  <si>
    <t>Rutkeviča Ārija Aija - ģimenes ārsta prakse</t>
  </si>
  <si>
    <t>Kasačova Gaļina - ģimenes ārsta prakse</t>
  </si>
  <si>
    <t>Eihmane Inta - ģimenes ārsta prakse</t>
  </si>
  <si>
    <t>ORIENTS, Sabiedrība ar ierobežotu atbildību Rīgā</t>
  </si>
  <si>
    <t>Kavejeva Aļfija - ģimenes ārsta prakse</t>
  </si>
  <si>
    <t>Oniščuka Svetlana - ģimenes ārsta un pediatra prakse</t>
  </si>
  <si>
    <t>Kurbanova Daina - ģimenes ārsta un pediatra prakse</t>
  </si>
  <si>
    <t>Strazdiņa Inguna - ģimenes ārsta prakse</t>
  </si>
  <si>
    <t>Bogdanova Gaļina - ģimenes ārsta prakse</t>
  </si>
  <si>
    <t>Kackeviča Ludmila - ģimenes ārsta prakse</t>
  </si>
  <si>
    <t>Lovenecka Natalija - ģimenes ārsta prakse</t>
  </si>
  <si>
    <t>Dziļuma Ilze - ģimenes ārsta prakse</t>
  </si>
  <si>
    <t>Paņina Irina - ģimenes ārsta un arodveselības un arodslimību ārsta prakse</t>
  </si>
  <si>
    <t>Ozolniece Ieva - ģimenes ārsta prakse</t>
  </si>
  <si>
    <t>Grigorenko Nataļja - ģimenes ārsta un arodveselības un arodslimību ārsta prakse</t>
  </si>
  <si>
    <t>Marinas Ņesterovskas ģimenes ārsta un internista prakse, Sabiedrība ar ierobežotu atbildību</t>
  </si>
  <si>
    <t>LUC MEDICAL, Sabiedrība ar ierobežotu atbildību</t>
  </si>
  <si>
    <t>ĻUBOVAS BARANOVSKAS ĢIMENES ĀRSTA PRAKSE, SIA</t>
  </si>
  <si>
    <t>Jefremkins Aleksejs - ģimenes ārsta prakse</t>
  </si>
  <si>
    <t>Latgales medicīnas centrs, Sabiedrība ar ierobežotu atbildību</t>
  </si>
  <si>
    <t>N.Janpaule-ģimenes ārsta prakse, Sabiedrība ar ierobežotu atbildību</t>
  </si>
  <si>
    <t>Čiekuru Doktorāts, SIA</t>
  </si>
  <si>
    <t>Elksniņa Bronislava - ģimenes ārsta prakse</t>
  </si>
  <si>
    <t>Minčenko Valerians- ģimenes ārsta prakse</t>
  </si>
  <si>
    <t>Ērikas Borisovas ģimenes ārsta prakse, Sabiedrība ar ierobežotu atbildību</t>
  </si>
  <si>
    <t>MEDICOM, Sabiedrība ar ierobežotu atbildību</t>
  </si>
  <si>
    <t>VIMED, Sabiedrība ar ierobežotu atbildību</t>
  </si>
  <si>
    <t>Vijas Freimanes ārsta prakse, Sabiedrība ar ierobežotu atbildību</t>
  </si>
  <si>
    <t>Iolandas Šaihulovas ģimenes ārstes prakse, Sabiedrība ar ierobežotu atbildību</t>
  </si>
  <si>
    <t>Kristīnes Babickas ģimenes ārstes prakse, Sabiedrība ar ierobežotu atbildību</t>
  </si>
  <si>
    <t>Centra doktorāts, Sabiedrība ar ierobežotu atbildību</t>
  </si>
  <si>
    <t>Ilgas Lācītes privātprakse, Sabiedrība ar ierobežotu atbildību</t>
  </si>
  <si>
    <t>Dainas Vaivodes ģimenes ārsta prakse, Sabiedrība ar ierobežotu atbildību</t>
  </si>
  <si>
    <t>Ilzes Rudko ārsta prakse, Sabiedrība ar ierobežotu atbildību</t>
  </si>
  <si>
    <t>ILSTRE, Sabiedrība ar ierobežotu atbildību</t>
  </si>
  <si>
    <t>INMED, Sabiedrība ar ierobežotu atbildību</t>
  </si>
  <si>
    <t>RIMED, Sabiedrība ar ierobežotu atbildību</t>
  </si>
  <si>
    <t>Ludmilas Skrjabinas ārsta prakse, Sabiedrība ar ierobežotu atbildību</t>
  </si>
  <si>
    <t>Sretenska Irina - ģimenes ārsta prakse</t>
  </si>
  <si>
    <t>Čaupjonoka Ilona -ģimenes ārsta prakse</t>
  </si>
  <si>
    <t>Pārpuce Sanita -ģimenes ārsta prakse</t>
  </si>
  <si>
    <t>Antonova Ināra - ģimenes ārsta prakse</t>
  </si>
  <si>
    <t>Elksne Ināra - ģimenes ārsta prakse</t>
  </si>
  <si>
    <t>Grīga Gita - ģimenes ārsta prakse</t>
  </si>
  <si>
    <t>Simsone Inta - ģimenes ārsta prakse</t>
  </si>
  <si>
    <t>Gerasimova Ella - ģimenes ārsta prakse</t>
  </si>
  <si>
    <t>Bulduru Doktorāts, Sabiedrība ar ierobežotu atbildību</t>
  </si>
  <si>
    <t>Kauguru veselības centrs, Pašvaldības sabiedrība ar ierobežotu atbildību</t>
  </si>
  <si>
    <t>NPP, Sabiedrība ar ierobežotu atbildību</t>
  </si>
  <si>
    <t>Leškoviča Antoņina - ģimenes ārsta prakse</t>
  </si>
  <si>
    <t>Kalniņa Ināra - ģimenes ārsta prakse</t>
  </si>
  <si>
    <t>Moroza Vija - ģimenes ārsta prakse</t>
  </si>
  <si>
    <t>Dundure Anita - ģimenes ārsta prakse</t>
  </si>
  <si>
    <t>Gulbis Raitis - ģimenes ārsta prakse</t>
  </si>
  <si>
    <t>Svilāne Inese - ģimenes ārsta prakse</t>
  </si>
  <si>
    <t>Zanes Torbejevas ģimenes ārstes prakse, SIA</t>
  </si>
  <si>
    <t>Sitovenko Olga - ģimenes ārsta prakse</t>
  </si>
  <si>
    <t>D.Pakalniņas Ģimenes ārsta prakse, Sabiedrība ar ierobežotu atbildību</t>
  </si>
  <si>
    <t>S.Birznieces-Bekmanes ģimenes ārsta un pediatra prakse, Sabiedrība ar ierobežotu atbildību</t>
  </si>
  <si>
    <t>Dr.Rudzītes ārsta prakse, Sabiedrība ar ierobežotu atbildību</t>
  </si>
  <si>
    <t>Sorokina Tatjana - ģimenes ārsta un arodveselības un arodslimību ārsta prakse</t>
  </si>
  <si>
    <t>RASO prakse, Sabiedrība ar ierobežotu atbildību</t>
  </si>
  <si>
    <t>Streņģe Irina - ģimenes ārsta un arodveselības un arodslimību ārsta prakse</t>
  </si>
  <si>
    <t>Rogaļs Viktors - ģimenes ārsta un  osteorefleksoterapeita prakse</t>
  </si>
  <si>
    <t>Olgas Ratnikovas Ģimenes ārsta prakse, SIA</t>
  </si>
  <si>
    <t>Nalivaiko Aina- ģimenes ārsta prakse</t>
  </si>
  <si>
    <t>Trušele Gunta- ģimenes ārsta prakse</t>
  </si>
  <si>
    <t>Irēnas Lopsas ģimenes ārsta prakse, Sabiedrība ar ierobežotu atbildību</t>
  </si>
  <si>
    <t>Novožilova Jeļena - ģimenes ārsta un arodveselības un arodslimību ārsta prakse</t>
  </si>
  <si>
    <t>DH prakse, SIA</t>
  </si>
  <si>
    <t>Grunte Inga - ģimenes ārsta prakse</t>
  </si>
  <si>
    <t>Inas Zemtures ģimenes ārsta-pediatra prakse, SIA</t>
  </si>
  <si>
    <t>Olgas Tomaševskas ģimenes ārsta prakse, Sabiedrība ar ierobežotu atbildību</t>
  </si>
  <si>
    <t>Siliņa Sandra -ģimenes ārsta prakse</t>
  </si>
  <si>
    <t>Prindule Arita - ģimenes ārsta prakse</t>
  </si>
  <si>
    <t>Butule Vilma - ģimenes ārsta prakse</t>
  </si>
  <si>
    <t>Ilzes Vaičekones ārsta prakse, Sabiedrība ar ierobežotu atbildību</t>
  </si>
  <si>
    <t>ANNAMED, Sabiedrība ar ierobežotu atbildību</t>
  </si>
  <si>
    <t>Berga Anita - ģimenes ārsta prakse</t>
  </si>
  <si>
    <t>Gailīte Dzintra - ģimenes ārsta prakse</t>
  </si>
  <si>
    <t>Rogoza Natālija - ģimenes ārsta prakse</t>
  </si>
  <si>
    <t>Pelša Inese - ģimenes ārsta prakse</t>
  </si>
  <si>
    <t>Ivanova Valentīna - ģimenes ārsta un arodveselības un arodslimību ārsta prakse</t>
  </si>
  <si>
    <t>Prindule Ilona - ģimenes ārsta prakse</t>
  </si>
  <si>
    <t>Briģis Jānis - ģimenes ārsta un arodveselības un arodslimību ārsta prakse</t>
  </si>
  <si>
    <t>VECPIEBALGAS DOKTORĀTS, SIA</t>
  </si>
  <si>
    <t>Veselības centrs Ilūkste, Sabiedrība ar ierobežotu atbildību</t>
  </si>
  <si>
    <t>Martinova Ligita- ģimenes ārsta prakse</t>
  </si>
  <si>
    <t>PN Doktorāts, Sabiedrība ar ierobežotu atbildību</t>
  </si>
  <si>
    <t>Kaķenieku ambulance, Sabiedrība ar ierobežotu atbildību</t>
  </si>
  <si>
    <t>Auces doktorāts, Sabiedrība ar ierobežotu atbildību</t>
  </si>
  <si>
    <t>Mezīte Baiba - ģimenes ārsta un arodveselības un arodslimību ārsta prakse</t>
  </si>
  <si>
    <t>Krēsliņa Inta - ģimenes ārsta prakse</t>
  </si>
  <si>
    <t>Dzalbs Ainis - ģimenes ārsta un internista prakse</t>
  </si>
  <si>
    <t>Beires prakse, Sabiedrība ar ierobežotu atbildību</t>
  </si>
  <si>
    <t>Krasnikova Jeļena - ģimenes ārsta prakse, SIA</t>
  </si>
  <si>
    <t>Meņģiša Lija - ģimenes ārsta prakse</t>
  </si>
  <si>
    <t>Prokofjeva Antoņina - ģimenes ārsta un arodveselības un arodslimību ārsta prakse</t>
  </si>
  <si>
    <t>Procevska Marina - ģimenes ārsta prakse</t>
  </si>
  <si>
    <t>OLGAS GOLUBES ĢIMENES ĀRSTA PRAKSE, Sabiedrība ar ierobežotu atbildību</t>
  </si>
  <si>
    <t>Aglonas doktorāts-S, SIA</t>
  </si>
  <si>
    <t>Krimans Vadims - ģimenes ārsta prakse</t>
  </si>
  <si>
    <t>Dr.Rutas Vinteres prakse, SIA</t>
  </si>
  <si>
    <t>Capļina Violeta - ģimenes ārstu prakse</t>
  </si>
  <si>
    <t>Noriņa Dace - ģimenes ārsta un arodveselības un arodslimību ārsta prakse</t>
  </si>
  <si>
    <t>Ainažu doktorāts, SIA</t>
  </si>
  <si>
    <t>L.Ņemņasevas ģimenes ārsta un pediatra prakse, Sabiedrība ar ierobežotu atbildību</t>
  </si>
  <si>
    <t>Vorkale Anita - ģimenes ārsta un arodveselības un arodslimību ārsta prakse</t>
  </si>
  <si>
    <t>Pujate Rasma - ģimenes ārsta prakse</t>
  </si>
  <si>
    <t>Igaune Velta - ģimenes ārsta prakse</t>
  </si>
  <si>
    <t>Ausmas Balodes ģimenes ārsta doktorāts, Sabiedrība ar ierobežotu atbildību</t>
  </si>
  <si>
    <t>Kaktiņa Signe - ģimenes ārsta  prakse</t>
  </si>
  <si>
    <t>Baika Anita - ģimenes ārsta, internista un kardiologa  ārsta prakse</t>
  </si>
  <si>
    <t>MEDcontrol, Sabiedrība ar ierobežotu atbildību</t>
  </si>
  <si>
    <t>Ārstu prakse AiMed, Sabiedrība ar ierobežotu atbildību</t>
  </si>
  <si>
    <t>Troska Dzintra - ģimenes ārsta un arodveselības un arodslimību ārsta prakse</t>
  </si>
  <si>
    <t>Kauliņa Anna - ģimenes ārsta un arodveselības un arodslimību ārsta prakse</t>
  </si>
  <si>
    <t>Dr.Rukmanes ģimenes ārsta prakse, Sabiedrība ar ierobežotu atbildību</t>
  </si>
  <si>
    <t>Ārstes Vaivodes prakse Preiļos, SIA</t>
  </si>
  <si>
    <t>Asklēpijs Z, SIA</t>
  </si>
  <si>
    <t>Pastare-Meikališa Ināra -  ģimenes ārsta prakse</t>
  </si>
  <si>
    <t>Medicīnas centrs Saule, Sabiedrība ar ierobežotu atbildību</t>
  </si>
  <si>
    <t>Krole Margarita -ģimenes ārsta prakse</t>
  </si>
  <si>
    <t>RUŽINAS DOKTORĀTS, Sabiedrība ar ierobežotu atbildību</t>
  </si>
  <si>
    <t>VIĻĀNU DOKTORĀTS I, Sabiedrība ar ierobežotu atbildību</t>
  </si>
  <si>
    <t>Lidijas Bukeles ĢĀP, Sabiedrība ar ierobežotu atbildību</t>
  </si>
  <si>
    <t>Orlovs Dmitrijs -ģimenes ārsta prakse</t>
  </si>
  <si>
    <t>Ā.Ancānes ģimenes ārsta prakse, SIA</t>
  </si>
  <si>
    <t>Celmiņa Ināra - ģimenes ārsta prakse</t>
  </si>
  <si>
    <t>Ročāne Dace - ģimenes ārsta prakse</t>
  </si>
  <si>
    <t>LIEPA UN GAILĪTE, Sabiedrība ar ierobežotu atbildību</t>
  </si>
  <si>
    <t>Iesalniece Rudīte - ģimenes ārsta prakse</t>
  </si>
  <si>
    <t>Daigas Āboltiņas ģimenes ārsta prakse, Sabiedrība ar ierobežotu atbildību</t>
  </si>
  <si>
    <t>Ķekavas ambulance, Pašvaldības aģentūra</t>
  </si>
  <si>
    <t>R.D. doktorāts, SIA</t>
  </si>
  <si>
    <t>Guntas Āboltiņas ģimenes ārsta prakse, Sabiedrība ar ierobežotu atbildību</t>
  </si>
  <si>
    <t>Miķelsone Astra - ģimenes ārsta un arodveselības un arodslimību ārsta prakse</t>
  </si>
  <si>
    <t>Jaunķiķe Vineta - ģimenes ārsta prakse</t>
  </si>
  <si>
    <t>Kukurāne Skaidrīte - ģimenes ārsta prakse</t>
  </si>
  <si>
    <t>Adamova-Krastiņa Maija - ģimenes ārsta prakse</t>
  </si>
  <si>
    <t>Dzene Sanita - ģimenes ārsta prakse</t>
  </si>
  <si>
    <t>Zandare-Legata Evija - ģimenes ārsta prakse</t>
  </si>
  <si>
    <t>Kalēja Sarmīte - ģimenes ārsta prakse</t>
  </si>
  <si>
    <t>Beķe Gundega - ģimenes ārsta prakse</t>
  </si>
  <si>
    <t>ANJE, SIA</t>
  </si>
  <si>
    <t>Zaļeniece Rita - ģimenes ārsta prakse</t>
  </si>
  <si>
    <t>Pone Gundega - ģimenes ārsta prakse</t>
  </si>
  <si>
    <t>Bondare Krista - ģimenes ārsta prakse</t>
  </si>
  <si>
    <t>Ineses Rabkevičas ārsta prakse, SIA</t>
  </si>
  <si>
    <t>Korņejeva Tatjana - ģimenes ārsta prakse</t>
  </si>
  <si>
    <t>SEMPERA DG, Sabiedrība ar ierobežotu atbildību</t>
  </si>
  <si>
    <t>Maijas Kozlovskas ģimenes ārsta prakse, SIA</t>
  </si>
  <si>
    <t>Jekaterinas Gerķes ģimenes ārsta prakse, SIA</t>
  </si>
  <si>
    <t>APG project, Sabiedrība ar ierobežotu atbildību</t>
  </si>
  <si>
    <t>Bērziņa Vēsma - ģimenes ārsta prakse</t>
  </si>
  <si>
    <t>Bērziņš Aivars - ģimenes ārsta prakse</t>
  </si>
  <si>
    <t>Siguldas slimnīca, SIA</t>
  </si>
  <si>
    <t>Strautmane Inese - ģimenes ārsta prakse</t>
  </si>
  <si>
    <t>Kampiņa Elga - ģimenes ārsta un kardiologa prakse</t>
  </si>
  <si>
    <t>Dr. I.Bergas veselības &amp; konsultāciju centrs, SIA</t>
  </si>
  <si>
    <t>Veide Artūrs - ģimenes ārsta un arodveselības un arodslimību ārsta prakse</t>
  </si>
  <si>
    <t>Ganus Imants - ģimenes ārsta prakse</t>
  </si>
  <si>
    <t>I.Laizānes ārsta prakse, Sabiedrība ar ierobežotu atbildību</t>
  </si>
  <si>
    <t>Siliņa Līga - ģimenes ārsta prakse</t>
  </si>
  <si>
    <t>ĢIMENES ĀRSTA PRAKSE, Sabiedrība ar ierobežotu atbildību</t>
  </si>
  <si>
    <t>Ārsta Nams, Sabiedrība ar ierobežotu atbildību</t>
  </si>
  <si>
    <t>Molodcova Daiga - ģimenes ārsta prakse</t>
  </si>
  <si>
    <t>Ārstu privātprakse "SVĪRE PLUS", Sabiedrība ar ierobežotu atbildību</t>
  </si>
  <si>
    <t>Lagzdiņa Dina - ģimenes ārsta prakse</t>
  </si>
  <si>
    <t>Indrāne Maira - ģimenes ārsta prakse</t>
  </si>
  <si>
    <t>Dr. A.Šmitiņas privātprakse, SIA</t>
  </si>
  <si>
    <t>Freibergs Aivars - ģimenes ārsta prakse</t>
  </si>
  <si>
    <t>Krimuldas doktorāts, Sabiedrība ar ierobežotu atbildību</t>
  </si>
  <si>
    <t>Sprūde Jevgeņija - ģimenes ārsta prakse</t>
  </si>
  <si>
    <t>Āne Ausma - ģimenes ārsta prakse</t>
  </si>
  <si>
    <t>Bērziņa Valda - ģimenes ārsta prakse</t>
  </si>
  <si>
    <t>Mārupes ambulance 1, Sabiedrība ar ierobežotu atbildību</t>
  </si>
  <si>
    <t>Ārstu prakse "Mazcena 21", Sabiedrība ar ierobežotu atbildību</t>
  </si>
  <si>
    <t>Jansone Anita - ģimenes ārsta prakse</t>
  </si>
  <si>
    <t>Ivetas Vīksnes ģimenes ārsta prakse, Sabiedrība ar ierobežotu atbildību</t>
  </si>
  <si>
    <t>Rolava Videga - ģimenes ārsta, internista un onkologa ķīmijterapeita prakse</t>
  </si>
  <si>
    <t>LAURAS RĒRIHAS PRAKSE, Sabiedrība ar ierobežotu atbildību</t>
  </si>
  <si>
    <t>N. Strautmaņa ārsta prakse, SIA</t>
  </si>
  <si>
    <t>Lormane Annemarija -ģimenes ārsta prakse</t>
  </si>
  <si>
    <t>Berga Ruta -ģimenes ārsta prakse</t>
  </si>
  <si>
    <t>Cinkus Vēsma -ģimenes ārsta prakse</t>
  </si>
  <si>
    <t>Aizstrauta Tamāra - ģimenes ārsta un arodveselības un arodslimību ārsta prakse</t>
  </si>
  <si>
    <t>Smārdes doktorāts, Sabiedrība ar ierobežotu atbildību</t>
  </si>
  <si>
    <t>Kļaviņa Ritma - ģimenes ārsta prakse</t>
  </si>
  <si>
    <t>Lūkina Zane - ģimenes ārsta un arodveselības un arodslimību ārsta prakse</t>
  </si>
  <si>
    <t>Pielikums Nr.3                                                       Ministru kabineta rīkojuma "Par finanšu līdzekļu piešķiršanu no valsts budžeta programmas "Līdzekļi neparedzētiem gadījumiem"" projekta sākotnējās ietekmes novērtējuma ziņojumam (anotācijai)</t>
  </si>
  <si>
    <t>Pacienta līdzmaksājuma kompensācija sekundārajā veselības aprūpē (SAVA) ārkārtas situācijas laikā par 2020.gada aprīlī ievadītiem taloniem</t>
  </si>
  <si>
    <t>(aprēķinā iekļauti sniegto sekundāro veselības aprūpes pakalpojumu līdzmaksājuma kompensācija, pacientiem, kuriem talonā ir norādīta pacientu grupa - C19 un pamatdiagnozē vai blakusdiagnozē - Z20.8, U07.1, U07.2.)</t>
  </si>
  <si>
    <r>
      <t xml:space="preserve">Summa, </t>
    </r>
    <r>
      <rPr>
        <b/>
        <i/>
        <sz val="10"/>
        <rFont val="Times New Roman"/>
        <family val="1"/>
      </rPr>
      <t>euro</t>
    </r>
  </si>
  <si>
    <t>Keisa Spodrīte - ārsta prakse endokrinoloģijā</t>
  </si>
  <si>
    <t>Zābere Lauma - ārsta prakse kardioloģijā</t>
  </si>
  <si>
    <t>Adoria, Sabiedrība ar ierobežotu atbildību</t>
  </si>
  <si>
    <t>Hudina Vera - ārsta internista prakse</t>
  </si>
  <si>
    <t>AUXILIA PRIMA, Sabiedrība ar ierobežotu atbildību</t>
  </si>
  <si>
    <t>Kokare Larisa - ārsta prakse endokrinoloģijā un dietoloģijā</t>
  </si>
  <si>
    <t>Kanunņikova Natālija - ārsta prakse endokrinoloģijā</t>
  </si>
  <si>
    <t>Acu veselības centrs, Sabiedrība ar ierobežotu atbildību</t>
  </si>
  <si>
    <t>VIZUS OPTIMA, Sabiedrība ar ierobežotu atbildību</t>
  </si>
  <si>
    <t>medicīnas firma "Elpa", Sabiedrība ar ierobežotu atbildību</t>
  </si>
  <si>
    <t>D.N.S., Sabiedrība ar ierobežotu atbildību</t>
  </si>
  <si>
    <t>Traumatoloģijas un ortopēdijas slimnīca, Valsts sabiedrība ar ierobežotu atbildību</t>
  </si>
  <si>
    <t>Rīgas psihiatrijas un narkoloģijas centrs, Valsts sabiedrība ar ierobežotu atbildību</t>
  </si>
  <si>
    <t>Rīgas Stradiņa universitātes Stomatoloģijas institūts, Sabiedrība ar ierobežotu atbildību</t>
  </si>
  <si>
    <t>Mēs esam līdzās, Rehabilitācijas centrs</t>
  </si>
  <si>
    <t>LaTi un Kompānija, Sabiedrība ar ierobežotu atbildību</t>
  </si>
  <si>
    <t>Latvijas Universitātes medicīniskās pēcdiploma izglītības institūts, Sabiedrība ar ierobežotu atbildību</t>
  </si>
  <si>
    <t>Tihomirova Margarita - ārsta prakse bērnu neiroloģijā</t>
  </si>
  <si>
    <t>Jūlijas Sočenovas ārsta prakse ginekoloģijā un dzemdniecībā, Sabiedrība ar ierobežotu atbildību</t>
  </si>
  <si>
    <t xml:space="preserve">Ingrīdas Šilbergas ārsta prakse ginekoloģijā un dzemdniecībā, SIA  </t>
  </si>
  <si>
    <t>Jautrītes Liepiņas ārsta prakse otorinolaringoloģijā, Sabiedrība ar ierobežotu atbildību</t>
  </si>
  <si>
    <t>Ārstes Margaritas Puķītes prakse, Sabiedrība ar ierobežotu atbildību</t>
  </si>
  <si>
    <t>Kalniņa Rasma - ārsta prakse oftalmoloģijā</t>
  </si>
  <si>
    <t>Alsberga Maruta - ārsta prakse oftalmoloģijā</t>
  </si>
  <si>
    <t>Bērziņa Inta - ārsta prakse dzemdniecībā, ginekoloģijā</t>
  </si>
  <si>
    <t>Kuzņecova Inna - ārsta prakse oftalmoloģijā</t>
  </si>
  <si>
    <t>IB-AP, IK</t>
  </si>
  <si>
    <t>Puķīte Lolita - ārsta prakse oftalmoloģijā</t>
  </si>
  <si>
    <t>Vaļkova Irīna - ārsta prakse oftalmoloģijā</t>
  </si>
  <si>
    <t>Ilgas Freidenfeldes  ārsta prakse, Sabiedrība ar ierobežotu atbildību</t>
  </si>
  <si>
    <t>Sproģis Juris - ārsta prakse ķirurģijā</t>
  </si>
  <si>
    <t>Gerke Linda - ārsta prakse dermatoloģijā, veneroloģijā</t>
  </si>
  <si>
    <t>Šņitkova Alla -ārsta prakse neiroloģijā</t>
  </si>
  <si>
    <t>Kreica Inese - ārsta prakse otolaringoloģijā</t>
  </si>
  <si>
    <t>Ozola Sarmīte - ārsta prakse neiroloģijā un bērnu neiroloģijā</t>
  </si>
  <si>
    <t>Vasiļjeva Mārīte - ārsta prakse oftalmoloģijā</t>
  </si>
  <si>
    <t>Sniķere Gita - ārsta prakse ginekoloģijā, dzemdniecībā</t>
  </si>
  <si>
    <t>Palmbaha Liene - ārsta prakse otolaringoloģijā</t>
  </si>
  <si>
    <t>Kogane Jekaterina - ārsta prakse pediatrijā un bērnu neiroloģijā</t>
  </si>
  <si>
    <t>Pujate Inese - ārsta prakse ginekoloģijā, dzemdniecībā</t>
  </si>
  <si>
    <t>Čebotarjova Olga - ārsta prakse neiroloģijā</t>
  </si>
  <si>
    <t>Neiroprakse, Sabiedrība ar ierobežotu atbildību</t>
  </si>
  <si>
    <t>Babuškina Svetlana  - ārsta prakse ginekoloģijā, dzemdniecībā</t>
  </si>
  <si>
    <t>Lavrinoviča Tatjana - ārsta prakse ginekoloģijā, dzemdniecībā</t>
  </si>
  <si>
    <t>MENTAL PRAKSE, Sabiedrība ar ierobežotu atbildību</t>
  </si>
  <si>
    <t>Stupāne Žanna - ārsta prakse ginekoloģijā, dzemdniecībā</t>
  </si>
  <si>
    <t>Daugavpils bērnu veselības centrs, Sabiedrība ar ierobežotu atbildību</t>
  </si>
  <si>
    <t>Zemgales veselības centrs, Sabiedrība ar ierobežotu atbildību</t>
  </si>
  <si>
    <t>Zemgales diabēta centrs, Sabiedrība ar ierobežotu atbildību</t>
  </si>
  <si>
    <t>Tomsone Zane - ārsta prakse ginekoloģijā, dzemdniecībā</t>
  </si>
  <si>
    <t>Vanaga Māra - ārsta prakse ginekoloģijā, dzemdniecībā</t>
  </si>
  <si>
    <t>Slimnīca Ģintermuiža, Valsts sabiedrība ar ierobežotu atbildību</t>
  </si>
  <si>
    <t>Medicīnas sabiedrība "Optima 1", Sabiedrība ar ierobežotu atbildību</t>
  </si>
  <si>
    <t>Asklepius-ārsta prakse, IK</t>
  </si>
  <si>
    <t>Samuša Silvija - ārsta prakse otolaringoloģijā</t>
  </si>
  <si>
    <t>Ilgas Zaķes ārsta prakse, Sabiedrība ar ierobežotu atbildību</t>
  </si>
  <si>
    <t>Freiberga Selga  - ārsta dermatologa, venerologa un kosmetologa prakse</t>
  </si>
  <si>
    <t>Kaļenčuka Svetlana - ārsta prakse neiroloģijā</t>
  </si>
  <si>
    <t>Lornete, Sabiedrība ar ierobežotu atbildību</t>
  </si>
  <si>
    <t>V.Milleres ārsta prakse, Sabiedrība ar ierobežotu atbildību</t>
  </si>
  <si>
    <t>Jēkabpils reģionālā slimnīca, Sabiedrība ar ierobežotu atbildību</t>
  </si>
  <si>
    <t>Nacionālais rehabilitācijas centrs "Vaivari", Valsts sabiedrība ar ierobežotu atbildību</t>
  </si>
  <si>
    <t>Akere Iveta - ārsta prakse otolaringoloģijā</t>
  </si>
  <si>
    <t>Dakteres Skerškānes prakse, Sabiedrība ar ierobežotu atbildību</t>
  </si>
  <si>
    <t>Pavlovska Ina - ārsta prakse otolaringoloģijā</t>
  </si>
  <si>
    <t>Piejūras slimnīca, Valsts sabiedrība ar ierobežotu atbildību</t>
  </si>
  <si>
    <t>Treimanis Armands - ārsta prakse ginekoloģijā, dzemdniecībā</t>
  </si>
  <si>
    <t>Plavoka Zinaīda - ārsta prakse dermatoloģijā, veneroloģijā</t>
  </si>
  <si>
    <t>Nīmante Ilona - ārsta prakse neiroloģijā</t>
  </si>
  <si>
    <t>Ritas Nalivaiko ārsta prakse psihiatrijā, Sabiedrība ar ierobežotu atbildību</t>
  </si>
  <si>
    <t>Jakubova Tatjana - ārsta prakse psihiatrijā un bērnu psihiatrijā</t>
  </si>
  <si>
    <t>Aijas Krišānes ārsta prakse, Sabiedrība ar ierobežotu atbildību</t>
  </si>
  <si>
    <t>Ļubimova Valentīna - ārsta prakse neiroloģijā</t>
  </si>
  <si>
    <t>Zjablikovs Romans - ārsta prakse ginekoloģijā, dzemdniecībā</t>
  </si>
  <si>
    <t>Bikauniece Ināra - ārsta prakse dermatoloģijā, veneroloģijā</t>
  </si>
  <si>
    <t>Grigorjeva Inguna - ārsta prakse oftalmoloģijā</t>
  </si>
  <si>
    <t>Hahele Ilze -ārsta prakse oftalmoloģijā</t>
  </si>
  <si>
    <t>Miščuka Gaļina - ārsta prakse oftalmoloģijā</t>
  </si>
  <si>
    <t>Šķiltere Grieta - ārsta prakse ginekoloģijā, dzemdniecībā</t>
  </si>
  <si>
    <t>Lapiņa Silvija - ārsta prakse ginekoloģijā, dzemdniecībā</t>
  </si>
  <si>
    <t>Pudze Dace - ārsta prakse ginekoloģijā, dzemdniecībā</t>
  </si>
  <si>
    <t>Muceniece Ināra - ārsta prakse ginekoloģijā, dzemdniecībā</t>
  </si>
  <si>
    <t>Vinetas Volkovičas Ārsta Prakse, Sabiedrība ar ierobežotu atbildību</t>
  </si>
  <si>
    <t>Lapiņš Gints - ārsta prakse ginekoloģijā, dzemdniecībā</t>
  </si>
  <si>
    <t>Zirne Ineta - ārsta prakse dermatoloģijā, veneroloģijā</t>
  </si>
  <si>
    <t>Purēns Alvils - ārsta prakse ginekoloģijā, dzemdniecībā</t>
  </si>
  <si>
    <t>Aizkraukles slimnīca, Sabiedrība ar ierobežotu atbildību</t>
  </si>
  <si>
    <t>Liepiņa Māra - acu ārsta prakse</t>
  </si>
  <si>
    <t>Alūksnes primārās veselības aprūpes centrs, Sabiedrība ar ierobežotu atbildību</t>
  </si>
  <si>
    <t>Kučika Gunita -ārsta prakse dzemdniecībā, ginekoloģijā</t>
  </si>
  <si>
    <t>Alūksnes slimnīca, Sabiedrība ar ierobežotu atbildību</t>
  </si>
  <si>
    <t>Maksimova-Agafonova Ina - ārsta prakse dermatoloģijā, veneroloģijā</t>
  </si>
  <si>
    <t>Viļakas Veselības aprūpes centrs, Sabiedrība ar ierobežotu atbildību</t>
  </si>
  <si>
    <t>Krūmiņa Lija - ģimenes ārsta, kardiologa un reimatologa ārsta prakse</t>
  </si>
  <si>
    <t>Amoliņa Ildze - ārsta prakse endokrinoloģijā</t>
  </si>
  <si>
    <t>Ločmele Anita -ārsta prakse dzemdniecībā, ginekoloģijā</t>
  </si>
  <si>
    <t>Štāle Silvija - acu ārsta prakse</t>
  </si>
  <si>
    <t>Rūde Iveta - ārsta prakse narkoloģijā un psihiatrijā</t>
  </si>
  <si>
    <t>I. Muzikantes ārsta prakse, SIA</t>
  </si>
  <si>
    <t>Elksnis Imants - ārsta prakse oftalmoloģijā</t>
  </si>
  <si>
    <t>Mazūre Jolanta - ārsta prakse ginekoloģijā, dzemdniecībā</t>
  </si>
  <si>
    <t>Krāslavas slimnīca, Sabiedrība ar ierobežotu atbildību</t>
  </si>
  <si>
    <t>Veselības un sociālo pakalpojumu centrs "Dagda", Dagdas novada pašvaldības iestāde</t>
  </si>
  <si>
    <t>Meļņikova Tatjana -ārsta prakse oftalmoloģijā</t>
  </si>
  <si>
    <t>Leonardovs Igors - ārsta prakse neiroloģijā</t>
  </si>
  <si>
    <t>Ābele Ilze - ārsta prakse otolaringoloģijā un homeopātijā</t>
  </si>
  <si>
    <t>Semigallia, Sabiedrība ar ierobežotu atbildību</t>
  </si>
  <si>
    <t>Sorokina Jeļena - ārsta prakse neiroloģijā, narkoloģijā un psihiatrijā</t>
  </si>
  <si>
    <t>Lobača Jeļena - ārsta prakse ginekoloģijā, dzemdniecībā</t>
  </si>
  <si>
    <t>Puriņa Regīna - ārsta prakse neiroloģijā</t>
  </si>
  <si>
    <t>Limbažu slimnīca, Sabiedrība ar ierobežotu atbildību</t>
  </si>
  <si>
    <t>Zaharenoks Valerijs - ārsta prakse neiroloģijā</t>
  </si>
  <si>
    <t>Ludzas medicīnas centrs, Sabiedrība ar ierobežotu atbildību</t>
  </si>
  <si>
    <t>Rogale Nadežda - ārsta prakse oftalmoloģijā</t>
  </si>
  <si>
    <t>Kārsavas slimnīca, Sabiedrība ar ierobežotu atbildību</t>
  </si>
  <si>
    <t>Salvere IR, Sabiedrība ar ierobežotu atbildību</t>
  </si>
  <si>
    <t>Daces Teterovskas ārsta prakse endokrinoloģijā, Sabiedrība ar ierobežotu atbildību</t>
  </si>
  <si>
    <t>Ruzhylo Roman - ārsta prakse oftalmoloģijā</t>
  </si>
  <si>
    <t>Preiļu slimnīca, Sabiedrība ar ierobežotu atbildību</t>
  </si>
  <si>
    <t>LĀZERS, Sabiedrība ar ierobežotu atbildību</t>
  </si>
  <si>
    <t>Petrāne Valentīna - ārsta prakse otolaringoloģijā</t>
  </si>
  <si>
    <t>Katkevičs Valdis - ārsta prakse psihiatrijā un neiroloģijā</t>
  </si>
  <si>
    <t>Līvānu slimnīca, Līvānu novada domes pašvaldības sabiedrība ar ierobežotu atbildību</t>
  </si>
  <si>
    <t>Mazulis Česlavs  - ārsta prakse psihiatrijā</t>
  </si>
  <si>
    <t>Viļānu slimnīca, Sabiedrība ar ierobežotu atbildību</t>
  </si>
  <si>
    <t>Jūlijas Jurgaitītes ārsta prakse ginekoloģijā un dzemdniecībā, Sabiedrība ar ierobežotu atbildību</t>
  </si>
  <si>
    <t>Salaspils veselības centrs, Sabiedrība ar ierobežotu atbildību</t>
  </si>
  <si>
    <t>Agritas Mickevičas ārsta prakse ginekoloģijā un dzemdniecībā, Sabiedrība ar ierobežotu atbildību</t>
  </si>
  <si>
    <t>I.B., Sabiedrība ar ierobežotu atbildību</t>
  </si>
  <si>
    <t>Vanaga Anita - ārsta prakse ginekoloģijā, dzemdniecībā</t>
  </si>
  <si>
    <t>Vucāne Silvija - ārsta prakse ginekoloģijā, dzemdniecībā</t>
  </si>
  <si>
    <t>Rudzīte Inga - ārsta prakse otolaringoloģijā</t>
  </si>
  <si>
    <t>Strade Māra -ārsta prakse ginekoloģijā, dzemdniecībā</t>
  </si>
  <si>
    <t>Kārkliņa Inguna - ārsta prakse oftalmoloģijā</t>
  </si>
  <si>
    <t>Ādažu slimnīca, Pašvaldības sabiedrība ar ierobežotu atbildību</t>
  </si>
  <si>
    <t>Saldus medicīnas centrs, Sabiedrība ar ierobežotu atbildību</t>
  </si>
  <si>
    <t>Valdas Strēlnieces ārsta prakse, SIA</t>
  </si>
  <si>
    <t>Kalēja Ieva - ārsta prakse oftalmoloģijā</t>
  </si>
  <si>
    <t>L.Nāckalnes ginekologa prakse, IK</t>
  </si>
  <si>
    <t>Tukuma slimnīca, Sabiedrība ar ierobežotu atbildību</t>
  </si>
  <si>
    <t>Ginekologu prakse, Sabiedrība ar ierobežotu atbildību</t>
  </si>
  <si>
    <t>Andersone Ilze - ģimenes ārsta un endokrinologa ārsta prakse</t>
  </si>
  <si>
    <t>Ārstes psihiatres I.Grīnfeldes prakse, SIA</t>
  </si>
  <si>
    <t>Ševčuka Marija - ārsta prakse neiroloģijā un oftalmoloģijā</t>
  </si>
  <si>
    <t>Točs Oskars - ārsta prakse neiroloģijā</t>
  </si>
  <si>
    <t>Batalauska Vija - ārsta prakse ginekoloģijā, dzemdniecībā</t>
  </si>
  <si>
    <t>Galīte Solveiga -acu ārsta prakse</t>
  </si>
  <si>
    <t>Sarkanā Krusta Smiltenes slimnīca, SIA</t>
  </si>
  <si>
    <t>Radziņš Māris - ārsta prakse ķirurģijā</t>
  </si>
  <si>
    <t>Veikto pakalpojumu* summa primārajā veselības aprūpē (PVA) ārkārtas situācijas laikā par 2020.gada aprīlī ievadītiem taloniem</t>
  </si>
  <si>
    <t>Manipulācijas 60034 skaits</t>
  </si>
  <si>
    <t>Manipulācijas 60038 skaits</t>
  </si>
  <si>
    <t>Pakalpojumu summa kopā, EUR</t>
  </si>
  <si>
    <t>Manipulāciju skaits kopā (60034 un 60038)</t>
  </si>
  <si>
    <t>Kurator, SIA</t>
  </si>
  <si>
    <t>090000047</t>
  </si>
  <si>
    <t>090024101</t>
  </si>
  <si>
    <t>090077440</t>
  </si>
  <si>
    <t>110000007</t>
  </si>
  <si>
    <t>110000013</t>
  </si>
  <si>
    <t>170075405</t>
  </si>
  <si>
    <t>170075406</t>
  </si>
  <si>
    <t>170075409</t>
  </si>
  <si>
    <t>170077439</t>
  </si>
  <si>
    <t>210075401</t>
  </si>
  <si>
    <t>210075403</t>
  </si>
  <si>
    <t>250000027</t>
  </si>
  <si>
    <t>250000159</t>
  </si>
  <si>
    <t>270024101</t>
  </si>
  <si>
    <t>320200006</t>
  </si>
  <si>
    <t>320200007</t>
  </si>
  <si>
    <t>326100001</t>
  </si>
  <si>
    <t>327100003</t>
  </si>
  <si>
    <t>360200012</t>
  </si>
  <si>
    <t>360200026</t>
  </si>
  <si>
    <t>380200001</t>
  </si>
  <si>
    <t>380200009</t>
  </si>
  <si>
    <t>400200008</t>
  </si>
  <si>
    <t>400200016</t>
  </si>
  <si>
    <t>409500005</t>
  </si>
  <si>
    <t>420200004</t>
  </si>
  <si>
    <t>420200011</t>
  </si>
  <si>
    <t>427300005</t>
  </si>
  <si>
    <t>427700007</t>
  </si>
  <si>
    <t>500200028</t>
  </si>
  <si>
    <t>500200040</t>
  </si>
  <si>
    <t>540200019</t>
  </si>
  <si>
    <t>540200025</t>
  </si>
  <si>
    <t>546700009</t>
  </si>
  <si>
    <t>561800006</t>
  </si>
  <si>
    <t>620200013</t>
  </si>
  <si>
    <t>620200015</t>
  </si>
  <si>
    <t>620200017</t>
  </si>
  <si>
    <t>621200003</t>
  </si>
  <si>
    <t>640600004</t>
  </si>
  <si>
    <t>640800004</t>
  </si>
  <si>
    <t>648500001</t>
  </si>
  <si>
    <t>660200016</t>
  </si>
  <si>
    <t>660200017</t>
  </si>
  <si>
    <t>660200031</t>
  </si>
  <si>
    <t>660200032</t>
  </si>
  <si>
    <t>660200034</t>
  </si>
  <si>
    <t>660200040</t>
  </si>
  <si>
    <t>661400017</t>
  </si>
  <si>
    <t>700200047</t>
  </si>
  <si>
    <t>701400003</t>
  </si>
  <si>
    <t>701800003</t>
  </si>
  <si>
    <t>740200018</t>
  </si>
  <si>
    <t>740200030</t>
  </si>
  <si>
    <t>740200068</t>
  </si>
  <si>
    <t>740600004</t>
  </si>
  <si>
    <t>740600006</t>
  </si>
  <si>
    <t>741400023</t>
  </si>
  <si>
    <t>741400024</t>
  </si>
  <si>
    <t>741400028</t>
  </si>
  <si>
    <t>760200005</t>
  </si>
  <si>
    <t>760200009</t>
  </si>
  <si>
    <t>ABAKS AA, SIA</t>
  </si>
  <si>
    <t>760200013</t>
  </si>
  <si>
    <t>761200010</t>
  </si>
  <si>
    <t>840200034</t>
  </si>
  <si>
    <t>840600006</t>
  </si>
  <si>
    <t>880200006</t>
  </si>
  <si>
    <t>880200018</t>
  </si>
  <si>
    <t>880200021</t>
  </si>
  <si>
    <t>880200022</t>
  </si>
  <si>
    <t>880200023</t>
  </si>
  <si>
    <t>880200033</t>
  </si>
  <si>
    <t>880200069</t>
  </si>
  <si>
    <t>887600004</t>
  </si>
  <si>
    <t>888300003</t>
  </si>
  <si>
    <t>900200050</t>
  </si>
  <si>
    <t>900200052</t>
  </si>
  <si>
    <t>900200083</t>
  </si>
  <si>
    <t>901200019</t>
  </si>
  <si>
    <t>940200011</t>
  </si>
  <si>
    <t>Ķiris Valdis - ģimenes ārsta un narkologa prakse</t>
  </si>
  <si>
    <t>940200012</t>
  </si>
  <si>
    <t>940200013</t>
  </si>
  <si>
    <t>940200015</t>
  </si>
  <si>
    <t>941600003</t>
  </si>
  <si>
    <t>941600012</t>
  </si>
  <si>
    <t>961600008</t>
  </si>
  <si>
    <t>967100008</t>
  </si>
  <si>
    <t>980200006</t>
  </si>
  <si>
    <t>Iekļauts marta atskaitē</t>
  </si>
  <si>
    <t>Korekcija par martu</t>
  </si>
  <si>
    <t>Kopā par februāri, martu, aprīli</t>
  </si>
  <si>
    <t>Aprīļa mēneša reaģenti</t>
  </si>
  <si>
    <t>Mobilā bioloģiskā materiāla paraugu paņemšanas kabineta pastāvīgās uzturēšanas izmaksas dienā</t>
  </si>
  <si>
    <t>Mobilā bioloģiskā materiāla paraugu paņemšanas kabineta saņemtā materiāla nogādāšanas (uz LIC) izmaksas marta mēnesī</t>
  </si>
  <si>
    <t>Transporta barotņu molekulāri bioloģiskiem izmeklējumiem nodrošināšana (2020.gada aprīlis)</t>
  </si>
  <si>
    <t>KOPÄ:</t>
  </si>
  <si>
    <r>
      <t xml:space="preserve">Vienības cena, </t>
    </r>
    <r>
      <rPr>
        <b/>
        <i/>
        <sz val="11"/>
        <color theme="1"/>
        <rFont val="Times New Roman"/>
        <family val="1"/>
      </rPr>
      <t>euro</t>
    </r>
  </si>
  <si>
    <r>
      <t xml:space="preserve"> Saņemtas preces vertība 
pārskata mēnesī, </t>
    </r>
    <r>
      <rPr>
        <b/>
        <i/>
        <sz val="11"/>
        <color theme="1"/>
        <rFont val="Times New Roman"/>
        <family val="1"/>
      </rPr>
      <t>euro</t>
    </r>
  </si>
  <si>
    <r>
      <t xml:space="preserve">Izlietotais finansējums pārskata mēnesī, </t>
    </r>
    <r>
      <rPr>
        <b/>
        <i/>
        <sz val="11"/>
        <color theme="1"/>
        <rFont val="Times New Roman"/>
        <family val="1"/>
      </rPr>
      <t>euro</t>
    </r>
  </si>
  <si>
    <r>
      <t xml:space="preserve">Izlietotais finansējums pārskata mēnesī, </t>
    </r>
    <r>
      <rPr>
        <b/>
        <i/>
        <sz val="11"/>
        <color theme="1"/>
        <rFont val="Times New Roman"/>
        <family val="1"/>
      </rPr>
      <t>euro</t>
    </r>
    <r>
      <rPr>
        <b/>
        <sz val="11"/>
        <color theme="1"/>
        <rFont val="Times New Roman"/>
        <family val="1"/>
      </rPr>
      <t xml:space="preserve"> ar PVN</t>
    </r>
  </si>
  <si>
    <t>Mobilās vienības/ Paraugu paņemšana personu dzīvesvietā (E.Gulbja laboratorija)</t>
  </si>
  <si>
    <t>cena euro ar PVN</t>
  </si>
  <si>
    <t>1. Paraugu paņemšana personu dzīvesvietā, aprīlis</t>
  </si>
  <si>
    <r>
      <t xml:space="preserve">Mobilās vienības, kuras nodrošina paraugu paņemšanu personu dzīvesvietā (Centrālā laboratorija, SIA), </t>
    </r>
    <r>
      <rPr>
        <b/>
        <i/>
        <sz val="11"/>
        <color theme="1"/>
        <rFont val="Times New Roman"/>
        <family val="1"/>
      </rPr>
      <t>euro</t>
    </r>
    <r>
      <rPr>
        <b/>
        <sz val="11"/>
        <color theme="1"/>
        <rFont val="Times New Roman"/>
        <family val="1"/>
      </rPr>
      <t xml:space="preserve"> </t>
    </r>
  </si>
  <si>
    <t>Izmaksas kopā, euro</t>
  </si>
  <si>
    <t>Mobilās izmaksas kopā, euro</t>
  </si>
  <si>
    <r>
      <t xml:space="preserve">Dezinfekcijas izmaksas uz vienu mašīnu divās dienās ir </t>
    </r>
    <r>
      <rPr>
        <b/>
        <i/>
        <sz val="11"/>
        <rFont val="Times New Roman"/>
        <family val="1"/>
      </rPr>
      <t>euro</t>
    </r>
    <r>
      <rPr>
        <b/>
        <sz val="11"/>
        <rFont val="Times New Roman"/>
        <family val="1"/>
      </rPr>
      <t xml:space="preserve"> 10.64</t>
    </r>
  </si>
  <si>
    <r>
      <t xml:space="preserve">Transportlīdzekļu nomas izmaksas </t>
    </r>
    <r>
      <rPr>
        <b/>
        <i/>
        <sz val="11"/>
        <rFont val="Times New Roman"/>
        <family val="1"/>
      </rPr>
      <t>euro</t>
    </r>
    <r>
      <rPr>
        <b/>
        <sz val="11"/>
        <rFont val="Times New Roman"/>
        <family val="1"/>
      </rPr>
      <t xml:space="preserve"> 71.50 apmērā par vienu dienu no 01.04 -  30.04.2020</t>
    </r>
  </si>
  <si>
    <t>2.04</t>
  </si>
  <si>
    <t>5.05</t>
  </si>
  <si>
    <t>Izmantotie IAL-nosaukums, iepakojuma cena bez PVN, iepakojuma cenu ar PVN, IAL skaitu vienā iepakojumā un izlietoto IAL skaitu par katru dienu</t>
  </si>
  <si>
    <t>(*iekļautas divu manipulāciju izmaksas - 60034 ģimenes ārsta mājas vizīte pie personas ar III prioritātes līmeņa sūdzībām, kurai neatliekamās medicīniskās palīdzības brigāde atteikusi ierašanos noslodzes dēļ ārkārtējās situācijas laikā un 60038 ārsta-speciālista sniegta attālināta konsultācija ģimenes ārstam ārkārtējās situācijas laikā)</t>
  </si>
  <si>
    <r>
      <t xml:space="preserve">Pakalpojumu summa, </t>
    </r>
    <r>
      <rPr>
        <sz val="10"/>
        <rFont val="Times New Roman"/>
        <family val="1"/>
        <charset val="186"/>
      </rPr>
      <t>(manipulācija 60034)</t>
    </r>
    <r>
      <rPr>
        <b/>
        <sz val="10"/>
        <rFont val="Times New Roman"/>
        <family val="1"/>
      </rPr>
      <t xml:space="preserve"> </t>
    </r>
    <r>
      <rPr>
        <b/>
        <i/>
        <sz val="10"/>
        <rFont val="Times New Roman"/>
        <family val="1"/>
      </rPr>
      <t>euro</t>
    </r>
  </si>
  <si>
    <r>
      <t xml:space="preserve">Pakalpojumu summa, </t>
    </r>
    <r>
      <rPr>
        <sz val="10"/>
        <rFont val="Times New Roman"/>
        <family val="1"/>
        <charset val="186"/>
      </rPr>
      <t>(manipulācija 60038)</t>
    </r>
    <r>
      <rPr>
        <b/>
        <sz val="10"/>
        <rFont val="Times New Roman"/>
        <family val="1"/>
      </rPr>
      <t xml:space="preserve"> </t>
    </r>
    <r>
      <rPr>
        <b/>
        <i/>
        <sz val="10"/>
        <rFont val="Times New Roman"/>
        <family val="1"/>
      </rPr>
      <t>euro</t>
    </r>
  </si>
  <si>
    <t>Žanetas Abramsones ārsta prakse ginekoloģijā un dzemdniecībā, Sabiedrība ar ierobežotu atbildību</t>
  </si>
  <si>
    <t>Laimdotas Berģītes ārsta prakse, Sabiedrība ar ierobežotu atbildību</t>
  </si>
  <si>
    <t>N.Kalašņokovas privātparkse, Sabiedrība ar ierobežotu atbildību</t>
  </si>
  <si>
    <t>Diabēta centrs, Sabiedrība ar ierobežotu atbildību</t>
  </si>
  <si>
    <t>VASU, Sabiedrība ar ierobežotu atbildību</t>
  </si>
  <si>
    <t>Ārstniecības rehabilitācijas centrs Valeo, Sabiedrība ar ierobežotu atbildību</t>
  </si>
  <si>
    <t>Dzelzceļa veselības centrs, Sabiedrība ar ierobežotu atbildību</t>
  </si>
  <si>
    <t>Veselības centrs Biķernieki,  Sabiedrība ar ierobežotu atbildību</t>
  </si>
  <si>
    <t>Veselības centrs 4, Sabiedrība ar ierobežotu atbildību</t>
  </si>
  <si>
    <t>Ilzes Katlapas medicīniskā privātprakse,  Sabiedrība ar ierobežotu atbildību</t>
  </si>
  <si>
    <t>I.Vasaraudzes privātklīnika, Sabiedrība ar ierobežotu atbildību</t>
  </si>
  <si>
    <t>Grīvas poliklīnika, Sabiedrība ar ierobežotu atbildību</t>
  </si>
  <si>
    <t>Dermatovenerolos, Sabiedrība ar ierobežotu atbildību</t>
  </si>
  <si>
    <t>Dubultu doktorāts, Sabiedrība ar ierobežotu atbildību</t>
  </si>
  <si>
    <t>Liepājas reģionālā slimnīca, Sabiedrība ar ierobežotu atbildību</t>
  </si>
  <si>
    <t xml:space="preserve">Jaunliepājas primārās veselības aprūpes centrs, Sabiedrība ar ierobežotu atbildību </t>
  </si>
  <si>
    <t>Rēzeknes slimnīca, Sabiedrība ar ierobežotu atbildību</t>
  </si>
  <si>
    <t>SoineSOINE, Sabiedrība ar ierobežotu atbildību</t>
  </si>
  <si>
    <t>Cēsu klīnika, Sabiedrība ar ierobežotu atbildību</t>
  </si>
  <si>
    <t>Aijas Jesevičas fizioterapijas prakse, Individuālais komersants</t>
  </si>
  <si>
    <t>Ineses Samulevičas medicīniskā privātprakse, Limbažu pilsētas individuālais uzņēmums</t>
  </si>
  <si>
    <t>Lijas Moras ārsta prakse,  Sabiedrība ar ierobežotu atbildību</t>
  </si>
  <si>
    <t>Varakļānu veselības aprūpes centrs,  Sabiedrība ar ierobežotu atbildību</t>
  </si>
  <si>
    <t>Madonas slimnīca,  Sabiedrība ar ierobežotu atbildību</t>
  </si>
  <si>
    <t>Kuldīgas ginekologu prakse,  Sabiedrība ar ierobežotu atbildību</t>
  </si>
  <si>
    <t>Līgas Vaļģes ārsta prakse,  Sabiedrība ar ierobežotu atbildību</t>
  </si>
  <si>
    <t>Kuldīgas primārās veselības aprūpes centrs,  Sabiedrība ar ierobežotu atbildību</t>
  </si>
  <si>
    <t>Dobeles un apkārtnes slimnīca,  Sabiedrība ar ierobežotu atbildību</t>
  </si>
  <si>
    <t>I.Zupas ārstu prakse,  Sabiedrība ar ierobežotu atbildību</t>
  </si>
  <si>
    <t>Bauskas slimnīca,  Sabiedrība ar ierobežotu atbildību</t>
  </si>
  <si>
    <t>Māra Dzelmes ārsta prakse ginekoloģijā,  Sabiedrība ar ierobežotu atbildību</t>
  </si>
  <si>
    <t>Bini,  Sabiedrība ar ierobežotu atbildību</t>
  </si>
  <si>
    <t>Ventspils poliklīnika,  Sabiedrība ar ierobežotu atbildību</t>
  </si>
  <si>
    <t>Ziemeļkurzemes reģionālā slimnīca,  Sabiedrība ar ierobežotu atbildību</t>
  </si>
  <si>
    <t>Renātes Krūkles privātprakse,  Sabiedrība ar ierobežotu atbildību</t>
  </si>
  <si>
    <t>Valmieras veselības centrs,  Sabiedrība ar ierobežotu atbildību</t>
  </si>
  <si>
    <t>J.Krauzes ārsta prakse,  Sabiedrība ar ierobežotu atbildību</t>
  </si>
  <si>
    <t>I.Grundmanes Apo,  Sabiedrība ar ierobežotu atbildību</t>
  </si>
  <si>
    <t>Sandras Dunkures ārsta prakse oftalmoloģijā,  Sabiedrība ar ierobežotu atbildību</t>
  </si>
  <si>
    <t>Damola,  Sabiedrība ar ierobežotu atbildību</t>
  </si>
  <si>
    <t>A.Lucenko ārsta prakse,  Sabiedrība ar ierobežotu atbildību</t>
  </si>
  <si>
    <t>L.Atiķes diktorāts,  Sabiedrība ar ierobežotu atbildību</t>
  </si>
  <si>
    <t>LENS-L,  Sabiedrība ar ierobežotu atbildību</t>
  </si>
  <si>
    <t>Oculus,  Sabiedrība ar ierobežotu atbildību</t>
  </si>
  <si>
    <t>S.Ozoliņas acu ārstu prakse,  Sabiedrība ar ierobežotu atbildību</t>
  </si>
  <si>
    <t>Ligitas Igaunes ārsta prakse neiroloģijā,  Sabiedrība ar ierobežotu atbildību</t>
  </si>
  <si>
    <t>Jelgavas poliklīnika,  Sabiedrība ar ierobežotu atbildību</t>
  </si>
  <si>
    <t>Jelgavas pilsētas slimnīca,  Sabiedrība ar ierobežotu atbildību</t>
  </si>
  <si>
    <t>Zīvertes prakse,  Sabiedrība ar ierobežotu atbildību</t>
  </si>
  <si>
    <t>Privātklīnika "ĢIMENES VESELĪBA",  Sabiedrība ar ierobežotu atbildību</t>
  </si>
  <si>
    <t>Alerģisko slimību izmeklēšanas un ārstēšanas centrs, Medicīniskā sabiedrība,  Sabiedrība ar ierobežotu atbildību</t>
  </si>
  <si>
    <t>I.Barengo ārsta prakse psihiatrijā,  Sabiedrība ar ierobežotu atbildību</t>
  </si>
  <si>
    <t>Māras Jumejas ārsta prakse psihiatrijā,  Sabiedrība ar ierobežotu atbildību</t>
  </si>
  <si>
    <t>Vijas Dangas ārsta prakse dermatoveneroloģijā,  Sabiedrība ar ierobežotu atbildību</t>
  </si>
  <si>
    <t>Rīgas Dzemdību nams,  Sabiedrība ar ierobežotu atbildību</t>
  </si>
  <si>
    <t>Rīgas 2. slimnīca,  Sabiedrība ar ierobežotu atbildību</t>
  </si>
  <si>
    <t>Rīgas veselības centrs,  Sabiedrība ar ierobežotu atbildību</t>
  </si>
  <si>
    <t>Talsu veselības centrs, SIA</t>
  </si>
  <si>
    <t>VSV centrs, SIA</t>
  </si>
  <si>
    <t>Dina Sebre - ārsta prakse alergoloģijā, SIA</t>
  </si>
  <si>
    <t>J.Tralmakas un A.Tralmakas ārsta prakse, Sabiedrība ar ierobežotu atbildību</t>
  </si>
  <si>
    <t>Pielikums Nr.5                                          Ministru kabineta rīkojuma "Par finanšu līdzekļu piešķiršanu no valsts budžeta programmas "Līdzekļi neparedzētiem gadījumiem"" projekta sākotnējās ietekmes novērtējuma ziņojumam (anotācijai)</t>
  </si>
  <si>
    <r>
      <t xml:space="preserve">Plānotā apmaksa par periodu līdz 30.04., </t>
    </r>
    <r>
      <rPr>
        <b/>
        <i/>
        <sz val="11"/>
        <color theme="1"/>
        <rFont val="Times New Roman"/>
        <family val="1"/>
      </rPr>
      <t>euro</t>
    </r>
  </si>
  <si>
    <r>
      <t xml:space="preserve">MK Nr.555 6.pielikumā RAKUS gultas dienas tarifs, </t>
    </r>
    <r>
      <rPr>
        <i/>
        <sz val="11"/>
        <color theme="1"/>
        <rFont val="Times New Roman"/>
        <family val="1"/>
      </rPr>
      <t>euro</t>
    </r>
  </si>
  <si>
    <t>Pacientu līdzmaksājuma kompensācija stacionārā veselības aprūpē (dati no VIS par 2020.gada aprīli, hospitalizācijas (UD - uzskaites dokumenti)) ar izrakstīšanās diagnozi U07.1. vai U07.2, vai Z20.8, vai blakus diagnozi U07.1, U07.2</t>
  </si>
  <si>
    <t>Izrakstīšanās diagnoze</t>
  </si>
  <si>
    <t>2020.gada aprīlis</t>
  </si>
  <si>
    <t>Apmaksa (2020.gada aprīlis) pēc DRG pacientiem, ar vid.ilgumu</t>
  </si>
  <si>
    <t xml:space="preserve">DRG bāzes tarifs </t>
  </si>
  <si>
    <t>DRG veiktā darba indekss (CMI)</t>
  </si>
  <si>
    <r>
      <t xml:space="preserve">Finansējums kopā, </t>
    </r>
    <r>
      <rPr>
        <b/>
        <i/>
        <sz val="11"/>
        <color theme="1"/>
        <rFont val="Times New Roman"/>
        <family val="1"/>
      </rPr>
      <t>euro</t>
    </r>
  </si>
  <si>
    <r>
      <t>Viena pacienta tarifs,</t>
    </r>
    <r>
      <rPr>
        <b/>
        <i/>
        <sz val="11"/>
        <color theme="1"/>
        <rFont val="Times New Roman"/>
        <family val="1"/>
      </rPr>
      <t xml:space="preserve"> euro</t>
    </r>
  </si>
  <si>
    <r>
      <t>Viena kilometra cena*,</t>
    </r>
    <r>
      <rPr>
        <b/>
        <i/>
        <sz val="11"/>
        <color theme="1"/>
        <rFont val="Times New Roman"/>
        <family val="1"/>
      </rPr>
      <t xml:space="preserve"> euro</t>
    </r>
  </si>
  <si>
    <t xml:space="preserve">Korona vīrusa COVID-19 paraugu transportēšanas izmaksas, 2020.gada aprīlis 
</t>
  </si>
  <si>
    <t>*Lai pacienti ar diagnosticētu vai ar aizdomām par COVID-19 saslimšanu saņemtu atbilstošo veselības aprūpi un līdzmaksājuma apmērs nebūtu ierobežojošais faktors tam, ka pacients nevēršas pie mediķiem pēc palīdzības, tika lemts par līdzmaksājuma kompensāciju šiem pacientiem. Līdzmaksājuma apmērs par stacionāro ārstēšanu - par gultas dienām (10 euro/ gultas diena sākot ar otro dienu) un manipulācijām. Informējam, ka kārtība, kādā tiek iekasēts pacienta līdzmaksājums ir atrunāta Ministru kabineta 2018.gada 28.augusta noteikumos Nr.555 "Veselības aprūpes pakalpojumu organizēšanas un samaksas kārtība" 156.punktā, kur noteikts, ka saņemot no valsts budžeta apmaksātus veselības aprūpes pakalpojumus, persona veic pacienta līdzmaksājumu šo noteikumu 13. pielikumā noteiktajā apmērā, ievērojot manipulāciju sarakstā minētos nosacījumus attiecībā uz pacienta līdzmaksājumu un 157.punktā tiek noteikts, ka sniedzot stacionāros veselības aprūpes pakalpojumus, ārstniecības iestāde par vienā stacionēšanas reizē operāciju zālē veiktajām ķirurģiskajām operācijām, kas manipulāciju sarakstā norādītas kā lielās ķirurģiskās operācijas, var iekasēt papildu maksu ne vairāk kā 31,00 euro apmērā. Šo papildu maksu neiekasē no personām, kuras ir atbrīvotas no līdzmaksājumiem, un personām, kuras uzrāda šo noteikumu 162. punktā minēto izziņu.</t>
  </si>
  <si>
    <r>
      <t xml:space="preserve">Līdzmaksājums, </t>
    </r>
    <r>
      <rPr>
        <b/>
        <i/>
        <sz val="11"/>
        <color theme="1"/>
        <rFont val="Times New Roman"/>
        <family val="1"/>
      </rPr>
      <t>euro</t>
    </r>
  </si>
  <si>
    <r>
      <t xml:space="preserve">Pacientu ar pozitīvu koronavīrusu COVID-19  transportēšanas uz dzīvesvietu izmaksas
</t>
    </r>
    <r>
      <rPr>
        <sz val="13"/>
        <color theme="1"/>
        <rFont val="Times New Roman"/>
        <family val="1"/>
      </rPr>
      <t>(ja to veikusi ārstniecības iestāde izmantojot savus resursus)</t>
    </r>
  </si>
  <si>
    <t>Rīgas Austrumu klīniskā universitātes slimnīca*</t>
  </si>
  <si>
    <t>* SIA "Rīgas Austrumu klīniskā universitātes slimnīca" faktiskās izmaksas atšķiras, jo brauc ar dažādiem auto</t>
  </si>
  <si>
    <t>Viena kilometra cena**, euro</t>
  </si>
  <si>
    <t>Plānotā apmaksa par periodu līdz 30.04., euro</t>
  </si>
  <si>
    <t>Pielikums Nr.6                                                       Ministru kabineta rīkojuma "Par finanšu līdzekļu piešķiršanu no valsts budžeta programmas "Līdzekļi neparedzētiem gadījumiem"" projekta sākotnējās ietekmes novērtējuma ziņojumam (anotācijai)</t>
  </si>
  <si>
    <t>**t.sk. transporta vadītāja alga, IAL, auto izmaksas</t>
  </si>
  <si>
    <t xml:space="preserve">Pacientu ar pozitīvu koronavīrusu COVID-19  transportēšanas uz dzīvesvietu izmaksas
</t>
  </si>
  <si>
    <t>2020.gada marts</t>
  </si>
  <si>
    <t>Viena kilometra cena*, euro</t>
  </si>
  <si>
    <t>AMBULATORIE VESELĪBAS APRŪPES PAKALPOJUMI</t>
  </si>
  <si>
    <t xml:space="preserve">Covid-19 laboratorisko izmeklējumu veikšana </t>
  </si>
  <si>
    <r>
      <rPr>
        <sz val="11"/>
        <color theme="1"/>
        <rFont val="Times New Roman"/>
        <family val="1"/>
      </rPr>
      <t>Skaits</t>
    </r>
    <r>
      <rPr>
        <u/>
        <sz val="11"/>
        <color theme="1"/>
        <rFont val="Times New Roman"/>
        <family val="1"/>
      </rPr>
      <t xml:space="preserve"> aprīlī</t>
    </r>
  </si>
  <si>
    <r>
      <rPr>
        <b/>
        <sz val="11"/>
        <color theme="1"/>
        <rFont val="Times New Roman"/>
        <family val="1"/>
      </rPr>
      <t>47073</t>
    </r>
    <r>
      <rPr>
        <sz val="11"/>
        <color theme="1"/>
        <rFont val="Times New Roman"/>
        <family val="1"/>
      </rPr>
      <t xml:space="preserve"> – “COVID-19 RNS noteikšana (reaģentu komplekti PĶR reālajā laikā SARS-CoV-2 (2019nCoV) RNS kvalitatīvai noteikšanai)</t>
    </r>
  </si>
  <si>
    <r>
      <t> </t>
    </r>
    <r>
      <rPr>
        <b/>
        <sz val="11"/>
        <color theme="1"/>
        <rFont val="Times New Roman"/>
        <family val="1"/>
      </rPr>
      <t xml:space="preserve"> 47075 </t>
    </r>
    <r>
      <rPr>
        <sz val="11"/>
        <color theme="1"/>
        <rFont val="Times New Roman"/>
        <family val="1"/>
      </rPr>
      <t>– “SARS-CoV-2 (2019nCoV) RNS apstiprināšana”;</t>
    </r>
  </si>
  <si>
    <r>
      <rPr>
        <b/>
        <u/>
        <sz val="11"/>
        <color theme="1"/>
        <rFont val="Times New Roman"/>
        <family val="1"/>
      </rPr>
      <t>Pārtikas drošības, dzīvnieku veselības un un vides zinātniskā institūta "BIOR"</t>
    </r>
    <r>
      <rPr>
        <b/>
        <sz val="11"/>
        <color theme="1"/>
        <rFont val="Times New Roman"/>
        <family val="1"/>
      </rPr>
      <t xml:space="preserve">
</t>
    </r>
    <r>
      <rPr>
        <sz val="11"/>
        <color theme="1"/>
        <rFont val="Times New Roman"/>
        <family val="1"/>
      </rPr>
      <t>ATSKAITE PAR VEIKTAJIEM SARS-CoV-2 IZMEKLĒJUMIEM 2020.GADA APRĪL</t>
    </r>
    <r>
      <rPr>
        <b/>
        <sz val="11"/>
        <color theme="1"/>
        <rFont val="Times New Roman"/>
        <family val="1"/>
      </rPr>
      <t>Ī</t>
    </r>
  </si>
  <si>
    <t>euro</t>
  </si>
  <si>
    <t>Izmaksas, kas radušās februārī</t>
  </si>
  <si>
    <t>Paraugu paņemšanas punktu darbība/ paraugu paņemšana (SIA "Centrālā laboratorija")</t>
  </si>
  <si>
    <t>KOPĀ, aprīlis</t>
  </si>
  <si>
    <t>Statistika</t>
  </si>
  <si>
    <r>
      <t xml:space="preserve">Cena bez PVN, </t>
    </r>
    <r>
      <rPr>
        <b/>
        <i/>
        <sz val="11"/>
        <color theme="1"/>
        <rFont val="Times New Roman"/>
        <family val="1"/>
      </rPr>
      <t>euro</t>
    </r>
  </si>
  <si>
    <r>
      <t xml:space="preserve">Cena ar PVN, </t>
    </r>
    <r>
      <rPr>
        <b/>
        <i/>
        <sz val="11"/>
        <color theme="1"/>
        <rFont val="Times New Roman"/>
        <family val="1"/>
      </rPr>
      <t>euro</t>
    </r>
  </si>
  <si>
    <r>
      <t xml:space="preserve">Izmaksas par aprīli paraugu paņemšanas punktos (KOPĀ), </t>
    </r>
    <r>
      <rPr>
        <b/>
        <i/>
        <sz val="11"/>
        <color theme="1"/>
        <rFont val="Times New Roman"/>
        <family val="1"/>
      </rPr>
      <t>euro</t>
    </r>
  </si>
  <si>
    <r>
      <t xml:space="preserve">Izmaksas kopā, </t>
    </r>
    <r>
      <rPr>
        <b/>
        <i/>
        <sz val="11"/>
        <rFont val="Times New Roman"/>
        <family val="1"/>
      </rPr>
      <t>euro</t>
    </r>
  </si>
  <si>
    <t xml:space="preserve">Parauga pieņemšanas punkta adrese  </t>
  </si>
  <si>
    <t>Paraugu paņemšanas punktu darbība/ paraugu paņemšana (VSIA "Paula Stradiņa klīniskā universitātes slimnīca")</t>
  </si>
  <si>
    <t>Mobilā bioloģiskā materiāla paraugu paņemšanas kabineta izmaksas aprīļa mēnesī</t>
  </si>
  <si>
    <t>euro par mērvienību</t>
  </si>
  <si>
    <t>Summa, euro</t>
  </si>
  <si>
    <t>Likme, euro</t>
  </si>
  <si>
    <t>Datums:2020.g. aprīlis</t>
  </si>
  <si>
    <t>Maksimālais reģistra-toru skaits</t>
  </si>
  <si>
    <t xml:space="preserve">2020.gada aprīlis </t>
  </si>
  <si>
    <t>Reģistratora darba stundas likme</t>
  </si>
  <si>
    <t xml:space="preserve">Kopā: </t>
  </si>
  <si>
    <r>
      <t xml:space="preserve">Zvanu centrs - izdevumi par reģistratoru darbu telefonu centrālē, </t>
    </r>
    <r>
      <rPr>
        <b/>
        <i/>
        <sz val="14"/>
        <color theme="1"/>
        <rFont val="Times New Roman"/>
        <family val="1"/>
      </rPr>
      <t>euro</t>
    </r>
    <r>
      <rPr>
        <b/>
        <sz val="14"/>
        <color theme="1"/>
        <rFont val="Times New Roman"/>
        <family val="1"/>
      </rPr>
      <t xml:space="preserve"> (SIA "Centrālā laboratorija")</t>
    </r>
  </si>
  <si>
    <t>Moduļa noma  Brīvības iela 366</t>
  </si>
  <si>
    <t>Ķīpsalas modulis</t>
  </si>
  <si>
    <t>Modulis</t>
  </si>
  <si>
    <r>
      <t xml:space="preserve">Nomas izmaksas, </t>
    </r>
    <r>
      <rPr>
        <i/>
        <sz val="11"/>
        <color theme="1"/>
        <rFont val="Times New Roman"/>
        <family val="1"/>
      </rPr>
      <t>euro</t>
    </r>
  </si>
  <si>
    <r>
      <t xml:space="preserve">PVN, </t>
    </r>
    <r>
      <rPr>
        <i/>
        <sz val="11"/>
        <color theme="1"/>
        <rFont val="Times New Roman"/>
        <family val="1"/>
      </rPr>
      <t>euro</t>
    </r>
  </si>
  <si>
    <r>
      <t xml:space="preserve">Cena, </t>
    </r>
    <r>
      <rPr>
        <i/>
        <sz val="11"/>
        <color theme="1"/>
        <rFont val="Times New Roman"/>
        <family val="1"/>
      </rPr>
      <t>euro</t>
    </r>
  </si>
  <si>
    <r>
      <t xml:space="preserve">Cena ar PVN, </t>
    </r>
    <r>
      <rPr>
        <i/>
        <sz val="11"/>
        <color theme="1"/>
        <rFont val="Times New Roman"/>
        <family val="1"/>
      </rPr>
      <t>euro</t>
    </r>
  </si>
  <si>
    <r>
      <t>Cena,</t>
    </r>
    <r>
      <rPr>
        <i/>
        <sz val="11"/>
        <color theme="1"/>
        <rFont val="Times New Roman"/>
        <family val="1"/>
      </rPr>
      <t xml:space="preserve"> euro</t>
    </r>
  </si>
  <si>
    <t>Izdevumi par individuālo aizsardzības līdzekļu iegādi (SIA "E.Gulbja laboratorija", 2020.gada aprīlis), euro</t>
  </si>
  <si>
    <r>
      <t xml:space="preserve">IAL izmaksas par aprīli (KOPĀ), </t>
    </r>
    <r>
      <rPr>
        <b/>
        <i/>
        <sz val="11"/>
        <color theme="1"/>
        <rFont val="Times New Roman"/>
        <family val="1"/>
      </rPr>
      <t>euro</t>
    </r>
  </si>
  <si>
    <t>NVD par aprīli</t>
  </si>
  <si>
    <t>Brīvības 366 2.mod</t>
  </si>
  <si>
    <t>Brīvības 366 3.mod</t>
  </si>
  <si>
    <t>Brīvības 366 1.mod</t>
  </si>
  <si>
    <t>Izdevumi par individuālo aizsardzības līdzekļu iegādi (SIA "Centrālā laboratorija")</t>
  </si>
  <si>
    <t>Cena par 1 gb</t>
  </si>
  <si>
    <t>Euro (bez PVN)</t>
  </si>
  <si>
    <t>Euro(ar PVN)</t>
  </si>
  <si>
    <r>
      <t>Pavisam kopā,</t>
    </r>
    <r>
      <rPr>
        <b/>
        <i/>
        <sz val="11"/>
        <color theme="1"/>
        <rFont val="Times New Roman"/>
        <family val="1"/>
      </rPr>
      <t xml:space="preserve"> euro</t>
    </r>
    <r>
      <rPr>
        <b/>
        <sz val="11"/>
        <color theme="1"/>
        <rFont val="Times New Roman"/>
        <family val="1"/>
      </rPr>
      <t>:</t>
    </r>
  </si>
  <si>
    <t>(Pacientu ar pozitīvu koronavīrusu COVID-19  transportēšanas uz dzīvesvietu izmaksas: marts)</t>
  </si>
  <si>
    <r>
      <t xml:space="preserve">Mobilās izmaksas par aprīli (KOPĀ), </t>
    </r>
    <r>
      <rPr>
        <b/>
        <i/>
        <sz val="11"/>
        <color theme="1"/>
        <rFont val="Times New Roman"/>
        <family val="1"/>
      </rPr>
      <t>euro</t>
    </r>
    <r>
      <rPr>
        <b/>
        <sz val="11"/>
        <color theme="1"/>
        <rFont val="Times New Roman"/>
        <family val="1"/>
      </rPr>
      <t>:</t>
    </r>
  </si>
  <si>
    <t>Kopā, euro:</t>
  </si>
  <si>
    <r>
      <t xml:space="preserve">Kopā, </t>
    </r>
    <r>
      <rPr>
        <i/>
        <sz val="11"/>
        <color theme="1"/>
        <rFont val="Times New Roman"/>
        <family val="1"/>
      </rPr>
      <t>euro</t>
    </r>
    <r>
      <rPr>
        <sz val="11"/>
        <color theme="1"/>
        <rFont val="Times New Roman"/>
        <family val="1"/>
      </rPr>
      <t>:</t>
    </r>
  </si>
  <si>
    <r>
      <t xml:space="preserve">Pavisam kopā, </t>
    </r>
    <r>
      <rPr>
        <b/>
        <i/>
        <sz val="11"/>
        <color theme="1"/>
        <rFont val="Times New Roman"/>
        <family val="1"/>
      </rPr>
      <t>euro</t>
    </r>
  </si>
  <si>
    <t>Kopā, euro</t>
  </si>
  <si>
    <r>
      <t xml:space="preserve">Zvanu centra izmaksas par aprīli (KOPĀ), </t>
    </r>
    <r>
      <rPr>
        <b/>
        <i/>
        <sz val="11"/>
        <color theme="1"/>
        <rFont val="Times New Roman"/>
        <family val="1"/>
      </rPr>
      <t>euro</t>
    </r>
  </si>
  <si>
    <r>
      <t xml:space="preserve">Zvanu centra izmaksas par aprīli (KOPĀ), </t>
    </r>
    <r>
      <rPr>
        <b/>
        <i/>
        <sz val="12"/>
        <color theme="1"/>
        <rFont val="Times New Roman"/>
        <family val="1"/>
      </rPr>
      <t>euro</t>
    </r>
  </si>
  <si>
    <t>Pielikums Nr.1                                                   Ministru kabineta rīkojuma "Par finanšu līdzekļu piešķiršanu no valsts budžeta programmas "Līdzekļi neparedzētiem gadījumiem"" projekta sākotnējās ietekmes novērtējuma ziņojumam (anotācijai)</t>
  </si>
  <si>
    <t>Pielikums Nr.2                                                   Ministru kabineta rīkojuma "Par finanšu līdzekļu piešķiršanu no valsts budžeta programmas "Līdzekļi neparedzētiem gadījumiem"" projekta sākotnējās ietekmes novērtējuma ziņojumam (anotācijai)</t>
  </si>
  <si>
    <r>
      <t>Pielikums Nr.</t>
    </r>
    <r>
      <rPr>
        <sz val="10"/>
        <rFont val="Times New Roman"/>
        <family val="1"/>
      </rPr>
      <t xml:space="preserve">7    </t>
    </r>
    <r>
      <rPr>
        <sz val="10"/>
        <color theme="1"/>
        <rFont val="Times New Roman"/>
        <family val="1"/>
      </rPr>
      <t xml:space="preserve">                                                                                                                              Ministru kabineta rīkojuma "Par finanšu līdzekļu piešķiršanu no valsts budžeta programmas "Līdzekļi neparedzētiem gadījumiem"" projekta sākotnējās ietekmes novērtējuma ziņojumam (anotācijai)</t>
    </r>
  </si>
  <si>
    <t>Pielikums Nr.8                                              Ministru kabineta rīkojuma "Par finanšu līdzekļu piešķiršanu no valsts budžeta programmas "Līdzekļi neparedzētiem gadījumiem"" projekta sākotnējās ietekmes novērtējuma ziņojumam (anotācijai)</t>
  </si>
  <si>
    <t>Pielikums Nr.10                                                          Ministru kabineta rīkojuma "Par finanšu līdzekļu piešķiršanu no valsts budžeta programmas "Līdzekļi neparedzētiem gadījumiem"" projekta sākotnējās ietekmes novērtējuma ziņojumam (anotācijai)</t>
  </si>
  <si>
    <t>Pielikums Nr.9                                                          Ministru kabineta rīkojuma "Par finanšu līdzekļu piešķiršanu no valsts budžeta programmas "Līdzekļi neparedzētiem gadījumiem"" projekta sākotnējās ietekmes novērtējuma ziņojumam (anotācijai)</t>
  </si>
  <si>
    <r>
      <t>Pielikums Nr.11</t>
    </r>
    <r>
      <rPr>
        <sz val="11"/>
        <color rgb="FFFF0000"/>
        <rFont val="Times New Roman"/>
        <family val="1"/>
      </rPr>
      <t xml:space="preserve">  </t>
    </r>
    <r>
      <rPr>
        <sz val="11"/>
        <rFont val="Times New Roman"/>
        <family val="1"/>
      </rPr>
      <t xml:space="preserve">                                                                          Ministru kabineta rīkojuma "Par finanšu līdzekļu piešķiršanu no valsts budžeta programmas "Līdzekļi neparedzētiem gadījumiem"" projekta sākotnējās ietekmes novērtējuma ziņojumam (anotācijai)</t>
    </r>
  </si>
  <si>
    <t>Pielikums Nr.12                                                                                 Ministru kabineta rīkojuma "Par finanšu līdzekļu piešķiršanu no valsts budžeta programmas "Līdzekļi neparedzētiem gadījumiem"" projekta sākotnējās ietekmes novērtējuma ziņojumam (anotācijai)</t>
  </si>
  <si>
    <t>Pielikums Nr.14                                                                Ministru kabineta rīkojuma "Par finanšu līdzekļu piešķiršanu no valsts budžeta programmas "Līdzekļi neparedzētiem gadījumiem"" projekta sākotnējās ietekmes novērtējuma ziņojumam (anotācijai)</t>
  </si>
  <si>
    <t>Pielikums Nr.15                                                                             Ministru kabineta rīkojuma "Par finanšu līdzekļu piešķiršanu no valsts budžeta programmas "Līdzekļi neparedzētiem gadījumiem"" projekta sākotnējās ietekmes novērtējuma ziņojumam (anotācijai)</t>
  </si>
  <si>
    <t>Pielikums Nr.16                                                                                                   Ministru kabineta rīkojuma "Par finanšu līdzekļu piešķiršanu no valsts budžeta programmas "Līdzekļi neparedzētiem gadījumiem"" projekta sākotnējās ietekmes novērtējuma ziņojumam (anotācijai)</t>
  </si>
  <si>
    <t>Pielikums Nr.17                                             Ministru kabineta rīkojuma "Par finanšu līdzekļu piešķiršanu no valsts budžeta programmas "Līdzekļi neparedzētiem gadījumiem"" projekta sākotnējās ietekmes novērtējuma ziņojumam (anotācijai)</t>
  </si>
  <si>
    <t>Pielikums Nr.18                                                              Ministru kabineta rīkojuma "Par finanšu līdzekļu piešķiršanu no valsts budžeta programmas "Līdzekļi neparedzētiem gadījumiem"" projekta sākotnējās ietekmes novērtējuma ziņojumam (anotācijai)</t>
  </si>
  <si>
    <t>Pielikums Nr.19                                                          Ministru kabineta rīkojuma "Par finanšu līdzekļu piešķiršanu no valsts budžeta programmas "Līdzekļi neparedzētiem gadījumiem"" projekta sākotnējās ietekmes novērtējuma ziņojumam (anotācijai)</t>
  </si>
  <si>
    <t>Pielikums Nr.20                                                    Ministru kabineta rīkojuma "Par finanšu līdzekļu piešķiršanu no valsts budžeta programmas "Līdzekļi neparedzētiem gadījumiem"" projekta sākotnējās ietekmes novērtējuma ziņojumam (anotācijai)</t>
  </si>
  <si>
    <t>Pakalpojums</t>
  </si>
  <si>
    <t>Modelis</t>
  </si>
  <si>
    <t>Telts piegāde (no Kandavas), vienreizējās izmaksas, kas norādītas marta atskaitē</t>
  </si>
  <si>
    <t>Vienas
manipulācijas
izmaksas, euro</t>
  </si>
  <si>
    <t>Summa, ar PVN
euro</t>
  </si>
  <si>
    <t>Mobilā bioloģiskā materiāla paraugu paņemšanas kabineta uzturēšanas mainīgās izmaksas aprīļa mēnesī</t>
  </si>
  <si>
    <t>Pielikums Nr.4                                                                                  Ministru kabineta rīkojuma "Par finanšu līdzekļu piešķiršanu no valsts budžeta programmas "Līdzekļi neparedzētiem gadījumiem"" projekta sākotnējās ietekmes novērtējuma ziņojumam (anotācijai)</t>
  </si>
  <si>
    <t>Pielikums Nr.13                                                                                                 Ministru kabineta rīkojuma "Par finanšu līdzekļu piešķiršanu no valsts budžeta programmas "Līdzekļi neparedzētiem gadījumiem"" projekta sākotnējās ietekmes novērtējuma ziņojumam (anotācijai)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</si>
</sst>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dd&quot;.&quot;mm&quot;.&quot;yyyy"/>
    <numFmt numFmtId="166" formatCode="0.000"/>
    <numFmt numFmtId="167" formatCode="0.0000%"/>
    <numFmt numFmtId="168" formatCode="#,##0.00\ _€"/>
    <numFmt numFmtId="169" formatCode="#,##0.000_ ;[Red]\-#,##0.000\ "/>
    <numFmt numFmtId="170" formatCode="#,##0_ ;[Red]\-#,##0\ "/>
    <numFmt numFmtId="171" formatCode="#,##0.00_ ;[Red]\-#,##0.00\ "/>
    <numFmt numFmtId="172" formatCode="#,##0.00;\(#,##0.00\);&quot;-&quot;"/>
  </numFmts>
  <fonts count="52" x14ac:knownFonts="1">
    <font>
      <sz val="11"/>
      <color theme="1"/>
      <name val="Calibri"/>
      <family val="2"/>
      <charset val="186"/>
      <scheme val="minor"/>
    </font>
    <font>
      <b/>
      <sz val="11"/>
      <color theme="1"/>
      <name val="Calibri"/>
      <family val="2"/>
      <charset val="186"/>
      <scheme val="minor"/>
    </font>
    <font>
      <sz val="11"/>
      <color rgb="FFFF0000"/>
      <name val="Calibri"/>
      <family val="2"/>
      <charset val="186"/>
      <scheme val="minor"/>
    </font>
    <font>
      <sz val="11"/>
      <color theme="1"/>
      <name val="Calibri"/>
      <family val="2"/>
      <scheme val="minor"/>
    </font>
    <font>
      <sz val="10"/>
      <name val="Arial"/>
      <family val="2"/>
      <charset val="186"/>
    </font>
    <font>
      <sz val="11"/>
      <color rgb="FF9C6500"/>
      <name val="Calibri"/>
      <family val="2"/>
      <charset val="186"/>
    </font>
    <font>
      <sz val="10"/>
      <color rgb="FF000000"/>
      <name val="Arial"/>
      <family val="2"/>
      <charset val="186"/>
    </font>
    <font>
      <sz val="11"/>
      <color theme="1"/>
      <name val="Calibri"/>
      <family val="2"/>
      <charset val="186"/>
      <scheme val="minor"/>
    </font>
    <font>
      <sz val="12"/>
      <color theme="1"/>
      <name val="Times New Roman"/>
      <family val="1"/>
    </font>
    <font>
      <sz val="10"/>
      <name val="Arial"/>
      <family val="2"/>
    </font>
    <font>
      <sz val="10"/>
      <color theme="1"/>
      <name val="Times New Roman"/>
      <family val="1"/>
      <charset val="186"/>
    </font>
    <font>
      <sz val="10"/>
      <color theme="1"/>
      <name val="Times New Roman"/>
      <family val="1"/>
    </font>
    <font>
      <b/>
      <sz val="10"/>
      <color theme="1"/>
      <name val="Times New Roman"/>
      <family val="1"/>
    </font>
    <font>
      <sz val="10"/>
      <name val="Times New Roman"/>
      <family val="1"/>
      <charset val="186"/>
    </font>
    <font>
      <sz val="10"/>
      <color rgb="FF000000"/>
      <name val="Times New Roman"/>
      <family val="1"/>
    </font>
    <font>
      <sz val="10"/>
      <name val="Times New Roman"/>
      <family val="1"/>
    </font>
    <font>
      <sz val="11"/>
      <color theme="1"/>
      <name val="Times New Roman"/>
      <family val="1"/>
    </font>
    <font>
      <b/>
      <sz val="12"/>
      <name val="Times New Roman"/>
      <family val="1"/>
    </font>
    <font>
      <sz val="8"/>
      <color theme="1"/>
      <name val="Times New Roman"/>
      <family val="1"/>
    </font>
    <font>
      <sz val="11"/>
      <color rgb="FFFF0000"/>
      <name val="Times New Roman"/>
      <family val="1"/>
    </font>
    <font>
      <b/>
      <sz val="10"/>
      <name val="Times New Roman"/>
      <family val="1"/>
    </font>
    <font>
      <b/>
      <i/>
      <sz val="10"/>
      <name val="Times New Roman"/>
      <family val="1"/>
    </font>
    <font>
      <b/>
      <sz val="11"/>
      <color theme="1"/>
      <name val="Times New Roman"/>
      <family val="1"/>
    </font>
    <font>
      <b/>
      <sz val="11"/>
      <name val="Times New Roman"/>
      <family val="1"/>
    </font>
    <font>
      <b/>
      <i/>
      <sz val="11"/>
      <color theme="1"/>
      <name val="Times New Roman"/>
      <family val="1"/>
    </font>
    <font>
      <sz val="11"/>
      <name val="Times New Roman"/>
      <family val="1"/>
    </font>
    <font>
      <b/>
      <sz val="11"/>
      <color rgb="FF0070C0"/>
      <name val="Times New Roman"/>
      <family val="1"/>
    </font>
    <font>
      <b/>
      <sz val="11"/>
      <color rgb="FF1F497D"/>
      <name val="Times New Roman"/>
      <family val="1"/>
    </font>
    <font>
      <sz val="11"/>
      <color rgb="FF1F497D"/>
      <name val="Times New Roman"/>
      <family val="1"/>
    </font>
    <font>
      <b/>
      <sz val="11"/>
      <color rgb="FFFF0000"/>
      <name val="Times New Roman"/>
      <family val="1"/>
    </font>
    <font>
      <b/>
      <i/>
      <sz val="11"/>
      <name val="Times New Roman"/>
      <family val="1"/>
    </font>
    <font>
      <b/>
      <sz val="12"/>
      <color theme="1"/>
      <name val="Times New Roman"/>
      <family val="1"/>
    </font>
    <font>
      <sz val="8"/>
      <name val="Calibri"/>
      <family val="2"/>
      <charset val="186"/>
      <scheme val="minor"/>
    </font>
    <font>
      <i/>
      <sz val="11"/>
      <color theme="1"/>
      <name val="Times New Roman"/>
      <family val="1"/>
    </font>
    <font>
      <b/>
      <sz val="13"/>
      <color theme="1"/>
      <name val="Times New Roman"/>
      <family val="1"/>
    </font>
    <font>
      <sz val="13"/>
      <color theme="1"/>
      <name val="Times New Roman"/>
      <family val="1"/>
    </font>
    <font>
      <b/>
      <u/>
      <sz val="11"/>
      <color theme="1"/>
      <name val="Times New Roman"/>
      <family val="1"/>
    </font>
    <font>
      <u/>
      <sz val="11"/>
      <color theme="1"/>
      <name val="Times New Roman"/>
      <family val="1"/>
    </font>
    <font>
      <b/>
      <sz val="14"/>
      <color theme="1"/>
      <name val="Times New Roman"/>
      <family val="1"/>
    </font>
    <font>
      <b/>
      <sz val="11"/>
      <color rgb="FF000000"/>
      <name val="Times New Roman"/>
      <family val="1"/>
    </font>
    <font>
      <sz val="11"/>
      <color rgb="FF000000"/>
      <name val="Times New Roman"/>
      <family val="1"/>
    </font>
    <font>
      <sz val="11"/>
      <color theme="0" tint="-0.249977111117893"/>
      <name val="Times New Roman"/>
      <family val="1"/>
    </font>
    <font>
      <i/>
      <sz val="11"/>
      <name val="Times New Roman"/>
      <family val="1"/>
    </font>
    <font>
      <b/>
      <i/>
      <sz val="14"/>
      <color theme="1"/>
      <name val="Times New Roman"/>
      <family val="1"/>
    </font>
    <font>
      <sz val="9"/>
      <color rgb="FF000000"/>
      <name val="Times New Roman"/>
      <family val="1"/>
    </font>
    <font>
      <b/>
      <sz val="9"/>
      <color rgb="FF000000"/>
      <name val="Times New Roman"/>
      <family val="1"/>
    </font>
    <font>
      <sz val="9"/>
      <color theme="1"/>
      <name val="Times New Roman"/>
      <family val="1"/>
    </font>
    <font>
      <i/>
      <sz val="10"/>
      <color theme="1"/>
      <name val="Times New Roman"/>
      <family val="1"/>
    </font>
    <font>
      <i/>
      <sz val="9"/>
      <color theme="1"/>
      <name val="Times New Roman"/>
      <family val="1"/>
    </font>
    <font>
      <i/>
      <sz val="9"/>
      <name val="Times New Roman"/>
      <family val="1"/>
    </font>
    <font>
      <b/>
      <i/>
      <sz val="12"/>
      <color theme="1"/>
      <name val="Times New Roman"/>
      <family val="1"/>
    </font>
    <font>
      <sz val="11"/>
      <color theme="9" tint="0.59999389629810485"/>
      <name val="Times New Roman"/>
      <family val="1"/>
    </font>
  </fonts>
  <fills count="1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EB9C"/>
        <bgColor rgb="FFFFCC99"/>
      </patternFill>
    </fill>
    <fill>
      <patternFill patternType="solid">
        <fgColor theme="0"/>
        <bgColor rgb="FFFFCCFF"/>
      </patternFill>
    </fill>
    <fill>
      <patternFill patternType="solid">
        <fgColor rgb="FFFFFFFF"/>
        <bgColor rgb="FFFFFFFF"/>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rgb="FF000000"/>
      </patternFill>
    </fill>
    <fill>
      <patternFill patternType="solid">
        <fgColor theme="9" tint="0.79998168889431442"/>
        <bgColor indexed="64"/>
      </patternFill>
    </fill>
    <fill>
      <patternFill patternType="solid">
        <fgColor theme="9" tint="0.59999389629810485"/>
        <bgColor rgb="FFFFCCFF"/>
      </patternFill>
    </fill>
    <fill>
      <patternFill patternType="solid">
        <fgColor theme="9" tint="0.59999389629810485"/>
        <bgColor rgb="FFFFFFFF"/>
      </patternFill>
    </fill>
  </fills>
  <borders count="3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ck">
        <color indexed="64"/>
      </left>
      <right style="thin">
        <color indexed="64"/>
      </right>
      <top style="thin">
        <color indexed="64"/>
      </top>
      <bottom style="thin">
        <color indexed="64"/>
      </bottom>
      <diagonal/>
    </border>
    <border>
      <left style="hair">
        <color indexed="64"/>
      </left>
      <right/>
      <top/>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hair">
        <color auto="1"/>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9">
    <xf numFmtId="0" fontId="0" fillId="0" borderId="0"/>
    <xf numFmtId="0" fontId="3" fillId="0" borderId="0"/>
    <xf numFmtId="0" fontId="5" fillId="5" borderId="0" applyBorder="0" applyProtection="0"/>
    <xf numFmtId="0" fontId="4" fillId="0" borderId="0"/>
    <xf numFmtId="0" fontId="6" fillId="0" borderId="0" applyNumberFormat="0" applyBorder="0" applyProtection="0"/>
    <xf numFmtId="0" fontId="6" fillId="0" borderId="0" applyNumberFormat="0" applyBorder="0" applyProtection="0"/>
    <xf numFmtId="0" fontId="4" fillId="0" borderId="0"/>
    <xf numFmtId="9" fontId="7" fillId="0" borderId="0" applyFont="0" applyFill="0" applyBorder="0" applyAlignment="0" applyProtection="0"/>
    <xf numFmtId="0" fontId="9" fillId="0" borderId="0"/>
  </cellStyleXfs>
  <cellXfs count="598">
    <xf numFmtId="0" fontId="0" fillId="0" borderId="0" xfId="0"/>
    <xf numFmtId="4" fontId="0" fillId="0" borderId="0" xfId="0" applyNumberFormat="1"/>
    <xf numFmtId="0" fontId="8" fillId="0" borderId="4" xfId="0" applyFont="1" applyBorder="1" applyAlignment="1">
      <alignment vertical="center"/>
    </xf>
    <xf numFmtId="0" fontId="0" fillId="0" borderId="4" xfId="0" applyBorder="1"/>
    <xf numFmtId="0" fontId="0" fillId="0" borderId="4" xfId="0" applyNumberFormat="1" applyBorder="1"/>
    <xf numFmtId="4" fontId="0" fillId="0" borderId="4" xfId="0" applyNumberFormat="1" applyBorder="1"/>
    <xf numFmtId="0" fontId="1" fillId="11" borderId="4" xfId="0" applyFont="1" applyFill="1" applyBorder="1"/>
    <xf numFmtId="3" fontId="1" fillId="4" borderId="4" xfId="0" applyNumberFormat="1" applyFont="1" applyFill="1" applyBorder="1"/>
    <xf numFmtId="3" fontId="1" fillId="11" borderId="4" xfId="0" applyNumberFormat="1" applyFont="1" applyFill="1" applyBorder="1"/>
    <xf numFmtId="0" fontId="2" fillId="0" borderId="0" xfId="0" applyFont="1"/>
    <xf numFmtId="0" fontId="16" fillId="0" borderId="0" xfId="0" applyFont="1"/>
    <xf numFmtId="0" fontId="11" fillId="0" borderId="0" xfId="0" applyFont="1" applyAlignment="1">
      <alignment vertical="center" wrapText="1"/>
    </xf>
    <xf numFmtId="0" fontId="19" fillId="0" borderId="0" xfId="0" applyFont="1"/>
    <xf numFmtId="0" fontId="20" fillId="8" borderId="4" xfId="0" applyFont="1" applyFill="1" applyBorder="1" applyAlignment="1">
      <alignment horizontal="center" vertical="center" wrapText="1"/>
    </xf>
    <xf numFmtId="0" fontId="20" fillId="8" borderId="4" xfId="0" applyFont="1" applyFill="1" applyBorder="1" applyAlignment="1">
      <alignment horizontal="left" vertical="center" wrapText="1"/>
    </xf>
    <xf numFmtId="3" fontId="20" fillId="8" borderId="4" xfId="0" applyNumberFormat="1"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4" xfId="0" applyFont="1" applyBorder="1"/>
    <xf numFmtId="0" fontId="16" fillId="2" borderId="4" xfId="0" applyFont="1" applyFill="1" applyBorder="1"/>
    <xf numFmtId="0" fontId="17" fillId="0" borderId="0" xfId="3" applyFont="1"/>
    <xf numFmtId="0" fontId="15" fillId="0" borderId="0" xfId="3" applyFont="1"/>
    <xf numFmtId="0" fontId="20" fillId="8" borderId="4" xfId="3" applyFont="1" applyFill="1" applyBorder="1" applyAlignment="1">
      <alignment horizontal="center" vertical="center" wrapText="1"/>
    </xf>
    <xf numFmtId="0" fontId="20" fillId="8" borderId="4" xfId="3" applyFont="1" applyFill="1" applyBorder="1" applyAlignment="1">
      <alignment vertical="center" wrapText="1"/>
    </xf>
    <xf numFmtId="0" fontId="16" fillId="0" borderId="4" xfId="0" applyFont="1" applyBorder="1" applyAlignment="1">
      <alignment horizontal="center"/>
    </xf>
    <xf numFmtId="3" fontId="20" fillId="8" borderId="4" xfId="3" applyNumberFormat="1" applyFont="1" applyFill="1" applyBorder="1" applyAlignment="1">
      <alignment horizontal="center" vertical="center" wrapText="1"/>
    </xf>
    <xf numFmtId="0" fontId="20" fillId="8" borderId="5"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20" fillId="8" borderId="4" xfId="0" applyFont="1" applyFill="1" applyBorder="1" applyAlignment="1">
      <alignment horizontal="right" vertical="center" wrapText="1"/>
    </xf>
    <xf numFmtId="0" fontId="10" fillId="0" borderId="4" xfId="0" applyFont="1" applyBorder="1"/>
    <xf numFmtId="0" fontId="10" fillId="0" borderId="4" xfId="0" applyFont="1" applyBorder="1" applyAlignment="1">
      <alignment wrapText="1" shrinkToFit="1"/>
    </xf>
    <xf numFmtId="0" fontId="10" fillId="0" borderId="4" xfId="0" applyFont="1" applyBorder="1" applyAlignment="1">
      <alignment horizontal="center"/>
    </xf>
    <xf numFmtId="0" fontId="10" fillId="0" borderId="5" xfId="0" applyFont="1" applyBorder="1" applyAlignment="1">
      <alignment horizontal="center"/>
    </xf>
    <xf numFmtId="0" fontId="10" fillId="0" borderId="20" xfId="0" applyFont="1" applyBorder="1" applyAlignment="1">
      <alignment horizontal="center"/>
    </xf>
    <xf numFmtId="3" fontId="20" fillId="8" borderId="5" xfId="0" applyNumberFormat="1" applyFont="1" applyFill="1" applyBorder="1" applyAlignment="1">
      <alignment horizontal="center" vertical="center" wrapText="1"/>
    </xf>
    <xf numFmtId="0" fontId="16" fillId="2" borderId="0" xfId="0" applyFont="1" applyFill="1" applyAlignment="1">
      <alignment vertical="center"/>
    </xf>
    <xf numFmtId="0" fontId="16" fillId="2" borderId="0" xfId="0" applyFont="1" applyFill="1" applyAlignment="1">
      <alignment horizontal="left" vertical="center" wrapText="1"/>
    </xf>
    <xf numFmtId="0" fontId="23" fillId="2" borderId="1" xfId="0" applyFont="1" applyFill="1" applyBorder="1" applyAlignment="1">
      <alignment vertical="center"/>
    </xf>
    <xf numFmtId="0" fontId="22" fillId="8" borderId="4" xfId="0" applyFont="1" applyFill="1" applyBorder="1" applyAlignment="1">
      <alignment horizontal="center" vertical="center" textRotation="90" wrapText="1"/>
    </xf>
    <xf numFmtId="0" fontId="22" fillId="8" borderId="4"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4"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4" xfId="0" applyFont="1" applyFill="1" applyBorder="1" applyAlignment="1">
      <alignment horizontal="left" vertical="center" wrapText="1"/>
    </xf>
    <xf numFmtId="169" fontId="16" fillId="2" borderId="4" xfId="0" applyNumberFormat="1" applyFont="1" applyFill="1" applyBorder="1" applyAlignment="1">
      <alignment horizontal="left" vertical="center" wrapText="1"/>
    </xf>
    <xf numFmtId="170" fontId="16" fillId="2" borderId="4" xfId="0" applyNumberFormat="1" applyFont="1" applyFill="1" applyBorder="1" applyAlignment="1">
      <alignment horizontal="center" vertical="center"/>
    </xf>
    <xf numFmtId="171" fontId="16" fillId="2" borderId="4" xfId="0" applyNumberFormat="1" applyFont="1" applyFill="1" applyBorder="1" applyAlignment="1">
      <alignment horizontal="center" vertical="center" wrapText="1"/>
    </xf>
    <xf numFmtId="170" fontId="16" fillId="2" borderId="4" xfId="0" applyNumberFormat="1" applyFont="1" applyFill="1" applyBorder="1" applyAlignment="1">
      <alignment horizontal="center" vertical="center" wrapText="1"/>
    </xf>
    <xf numFmtId="0" fontId="16" fillId="2" borderId="4" xfId="0" applyFont="1" applyFill="1" applyBorder="1" applyAlignment="1">
      <alignment vertical="center"/>
    </xf>
    <xf numFmtId="0" fontId="22" fillId="2" borderId="4" xfId="0" applyFont="1" applyFill="1" applyBorder="1" applyAlignment="1">
      <alignment vertical="center"/>
    </xf>
    <xf numFmtId="171" fontId="16" fillId="2" borderId="4" xfId="0" applyNumberFormat="1" applyFont="1" applyFill="1" applyBorder="1" applyAlignment="1">
      <alignment horizontal="center" vertical="center"/>
    </xf>
    <xf numFmtId="171" fontId="22" fillId="2" borderId="4" xfId="0" applyNumberFormat="1" applyFont="1" applyFill="1" applyBorder="1" applyAlignment="1">
      <alignment horizontal="center" vertical="center"/>
    </xf>
    <xf numFmtId="0" fontId="16" fillId="2" borderId="0" xfId="0" applyFont="1" applyFill="1" applyAlignment="1">
      <alignment vertical="center" wrapText="1"/>
    </xf>
    <xf numFmtId="0" fontId="22" fillId="2" borderId="4" xfId="0" applyFont="1" applyFill="1" applyBorder="1"/>
    <xf numFmtId="0" fontId="16" fillId="2" borderId="5" xfId="0" applyFont="1" applyFill="1" applyBorder="1"/>
    <xf numFmtId="0" fontId="16" fillId="2" borderId="11" xfId="0" applyFont="1" applyFill="1" applyBorder="1"/>
    <xf numFmtId="0" fontId="16" fillId="2" borderId="0" xfId="0" applyFont="1" applyFill="1"/>
    <xf numFmtId="170" fontId="16" fillId="13" borderId="4" xfId="0" applyNumberFormat="1" applyFont="1" applyFill="1" applyBorder="1" applyAlignment="1">
      <alignment horizontal="center" vertical="center" wrapText="1"/>
    </xf>
    <xf numFmtId="3" fontId="22" fillId="8" borderId="4" xfId="0" applyNumberFormat="1" applyFont="1" applyFill="1" applyBorder="1" applyAlignment="1">
      <alignment horizontal="center" vertical="center" wrapText="1"/>
    </xf>
    <xf numFmtId="0" fontId="22" fillId="2" borderId="0" xfId="0" applyFont="1" applyFill="1" applyBorder="1" applyAlignment="1">
      <alignment wrapText="1"/>
    </xf>
    <xf numFmtId="0" fontId="16" fillId="2" borderId="0" xfId="0" applyFont="1" applyFill="1" applyBorder="1"/>
    <xf numFmtId="0" fontId="22" fillId="2" borderId="0" xfId="0" applyFont="1" applyFill="1" applyBorder="1"/>
    <xf numFmtId="0" fontId="16" fillId="2" borderId="0" xfId="0" applyFont="1" applyFill="1" applyBorder="1" applyAlignment="1">
      <alignment vertical="center"/>
    </xf>
    <xf numFmtId="0" fontId="22" fillId="2" borderId="4" xfId="0" applyFont="1" applyFill="1" applyBorder="1" applyAlignment="1">
      <alignment horizontal="center" vertical="center" wrapText="1"/>
    </xf>
    <xf numFmtId="169" fontId="16" fillId="2" borderId="4" xfId="0" applyNumberFormat="1" applyFont="1" applyFill="1" applyBorder="1" applyAlignment="1">
      <alignment horizontal="center" vertical="center" wrapText="1"/>
    </xf>
    <xf numFmtId="171" fontId="16" fillId="2" borderId="4" xfId="0" applyNumberFormat="1" applyFont="1" applyFill="1" applyBorder="1" applyAlignment="1">
      <alignment horizontal="left" vertical="center" wrapText="1"/>
    </xf>
    <xf numFmtId="0" fontId="25" fillId="0" borderId="0" xfId="0" applyFont="1"/>
    <xf numFmtId="0" fontId="25" fillId="0" borderId="0" xfId="0" applyFont="1" applyAlignment="1">
      <alignment horizontal="left"/>
    </xf>
    <xf numFmtId="0" fontId="25" fillId="0" borderId="0" xfId="0" applyFont="1" applyAlignment="1">
      <alignment horizontal="center"/>
    </xf>
    <xf numFmtId="0" fontId="25" fillId="0" borderId="0" xfId="0" applyFont="1" applyBorder="1" applyAlignment="1">
      <alignment horizontal="left"/>
    </xf>
    <xf numFmtId="2" fontId="25" fillId="2" borderId="0" xfId="0" applyNumberFormat="1" applyFont="1" applyFill="1"/>
    <xf numFmtId="0" fontId="25" fillId="2" borderId="0" xfId="0" applyFont="1" applyFill="1"/>
    <xf numFmtId="0" fontId="19" fillId="2" borderId="0" xfId="0" applyFont="1" applyFill="1"/>
    <xf numFmtId="0" fontId="26" fillId="2" borderId="0" xfId="0" applyFont="1" applyFill="1"/>
    <xf numFmtId="2" fontId="19" fillId="0" borderId="0" xfId="0" applyNumberFormat="1" applyFont="1"/>
    <xf numFmtId="0" fontId="23" fillId="0" borderId="0" xfId="0" applyFont="1" applyBorder="1" applyAlignment="1">
      <alignment horizontal="left"/>
    </xf>
    <xf numFmtId="0" fontId="25" fillId="0" borderId="0" xfId="0" applyFont="1" applyBorder="1" applyAlignment="1">
      <alignment horizontal="center"/>
    </xf>
    <xf numFmtId="2" fontId="25" fillId="0" borderId="0" xfId="0" applyNumberFormat="1" applyFont="1"/>
    <xf numFmtId="0" fontId="19" fillId="0" borderId="0" xfId="0" applyFont="1" applyAlignment="1">
      <alignment horizontal="center"/>
    </xf>
    <xf numFmtId="0" fontId="23" fillId="0" borderId="4" xfId="0" applyFont="1" applyBorder="1" applyAlignment="1">
      <alignment horizontal="center" vertical="center" wrapText="1"/>
    </xf>
    <xf numFmtId="0" fontId="25" fillId="0" borderId="4" xfId="0" applyFont="1" applyBorder="1" applyAlignment="1">
      <alignment horizontal="left"/>
    </xf>
    <xf numFmtId="0" fontId="25" fillId="0" borderId="4" xfId="0" applyFont="1" applyBorder="1" applyAlignment="1">
      <alignment horizontal="center"/>
    </xf>
    <xf numFmtId="0" fontId="23" fillId="0" borderId="4" xfId="0" applyFont="1" applyBorder="1" applyAlignment="1">
      <alignment horizontal="right"/>
    </xf>
    <xf numFmtId="3" fontId="23" fillId="0" borderId="4" xfId="0" applyNumberFormat="1" applyFont="1" applyBorder="1" applyAlignment="1">
      <alignment horizontal="center"/>
    </xf>
    <xf numFmtId="3" fontId="23" fillId="0" borderId="4" xfId="0" applyNumberFormat="1" applyFont="1" applyFill="1" applyBorder="1" applyAlignment="1">
      <alignment horizontal="center"/>
    </xf>
    <xf numFmtId="4" fontId="23" fillId="0" borderId="4" xfId="0" applyNumberFormat="1" applyFont="1" applyBorder="1" applyAlignment="1">
      <alignment horizontal="center"/>
    </xf>
    <xf numFmtId="0" fontId="23" fillId="0" borderId="4" xfId="0" applyFont="1" applyBorder="1" applyAlignment="1">
      <alignment horizontal="center"/>
    </xf>
    <xf numFmtId="0" fontId="23" fillId="0" borderId="4" xfId="0" applyFont="1" applyBorder="1" applyAlignment="1">
      <alignment horizontal="right" vertical="center"/>
    </xf>
    <xf numFmtId="2" fontId="25" fillId="0" borderId="4" xfId="0" applyNumberFormat="1" applyFont="1" applyFill="1" applyBorder="1" applyAlignment="1">
      <alignment horizontal="center"/>
    </xf>
    <xf numFmtId="2" fontId="23" fillId="8" borderId="4" xfId="0" applyNumberFormat="1" applyFont="1" applyFill="1" applyBorder="1" applyAlignment="1">
      <alignment horizontal="center"/>
    </xf>
    <xf numFmtId="1" fontId="23" fillId="8" borderId="4" xfId="0" applyNumberFormat="1" applyFont="1" applyFill="1" applyBorder="1" applyAlignment="1">
      <alignment horizontal="center"/>
    </xf>
    <xf numFmtId="0" fontId="16" fillId="8" borderId="4" xfId="0" applyFont="1" applyFill="1" applyBorder="1" applyAlignment="1">
      <alignment horizontal="center"/>
    </xf>
    <xf numFmtId="0" fontId="25" fillId="0" borderId="4" xfId="0" applyFont="1" applyBorder="1" applyAlignment="1">
      <alignment horizontal="left" vertical="top" wrapText="1"/>
    </xf>
    <xf numFmtId="0" fontId="25" fillId="0" borderId="4" xfId="0" applyFont="1" applyBorder="1" applyAlignment="1">
      <alignment horizontal="left" vertical="top"/>
    </xf>
    <xf numFmtId="164" fontId="25" fillId="0" borderId="4" xfId="0" applyNumberFormat="1" applyFont="1" applyBorder="1" applyAlignment="1">
      <alignment horizontal="center" vertical="top" wrapText="1"/>
    </xf>
    <xf numFmtId="1" fontId="25" fillId="0" borderId="4" xfId="0" applyNumberFormat="1" applyFont="1" applyBorder="1" applyAlignment="1">
      <alignment horizontal="center" vertical="top" wrapText="1"/>
    </xf>
    <xf numFmtId="164" fontId="25" fillId="0" borderId="4" xfId="0" applyNumberFormat="1" applyFont="1" applyBorder="1" applyAlignment="1">
      <alignment horizontal="center" vertical="top"/>
    </xf>
    <xf numFmtId="1" fontId="25" fillId="0" borderId="4" xfId="0" applyNumberFormat="1" applyFont="1" applyBorder="1" applyAlignment="1">
      <alignment horizontal="center" vertical="top"/>
    </xf>
    <xf numFmtId="0" fontId="25" fillId="0" borderId="4" xfId="0" applyFont="1" applyBorder="1" applyAlignment="1">
      <alignment horizontal="center" vertical="top"/>
    </xf>
    <xf numFmtId="0" fontId="25" fillId="0" borderId="4" xfId="0" applyFont="1" applyBorder="1"/>
    <xf numFmtId="2" fontId="25" fillId="0" borderId="4" xfId="0" applyNumberFormat="1" applyFont="1" applyBorder="1"/>
    <xf numFmtId="2" fontId="25" fillId="2" borderId="4" xfId="0" applyNumberFormat="1" applyFont="1" applyFill="1" applyBorder="1" applyAlignment="1">
      <alignment vertical="center"/>
    </xf>
    <xf numFmtId="0" fontId="23" fillId="8" borderId="4" xfId="0" applyFont="1" applyFill="1" applyBorder="1" applyAlignment="1">
      <alignment horizontal="left" vertical="center"/>
    </xf>
    <xf numFmtId="0" fontId="23" fillId="8" borderId="4" xfId="0" applyFont="1" applyFill="1" applyBorder="1" applyAlignment="1">
      <alignment horizontal="left" vertical="center" wrapText="1"/>
    </xf>
    <xf numFmtId="0" fontId="23" fillId="8" borderId="4" xfId="0" applyFont="1" applyFill="1" applyBorder="1" applyAlignment="1">
      <alignment horizontal="center" vertical="center" wrapText="1"/>
    </xf>
    <xf numFmtId="0" fontId="25" fillId="0" borderId="0" xfId="0" applyFont="1" applyAlignment="1"/>
    <xf numFmtId="3" fontId="22" fillId="8" borderId="4" xfId="0" applyNumberFormat="1" applyFont="1" applyFill="1" applyBorder="1" applyAlignment="1">
      <alignment horizontal="center" vertical="center"/>
    </xf>
    <xf numFmtId="0" fontId="16" fillId="2" borderId="0" xfId="0" applyFont="1" applyFill="1" applyBorder="1" applyAlignment="1">
      <alignment vertical="top"/>
    </xf>
    <xf numFmtId="0" fontId="25" fillId="2" borderId="0" xfId="0" applyFont="1" applyFill="1" applyBorder="1"/>
    <xf numFmtId="0" fontId="16" fillId="2" borderId="0" xfId="0" applyFont="1" applyFill="1" applyBorder="1" applyAlignment="1">
      <alignment horizontal="center"/>
    </xf>
    <xf numFmtId="0" fontId="25" fillId="0" borderId="3" xfId="0" applyFont="1" applyBorder="1" applyAlignment="1">
      <alignment horizontal="center" vertical="center" wrapText="1"/>
    </xf>
    <xf numFmtId="0" fontId="25" fillId="2" borderId="3" xfId="0" applyFont="1" applyFill="1" applyBorder="1" applyAlignment="1">
      <alignment horizontal="center" vertical="center" wrapText="1"/>
    </xf>
    <xf numFmtId="0" fontId="25" fillId="6" borderId="4" xfId="0" applyFont="1" applyFill="1" applyBorder="1" applyAlignment="1">
      <alignment horizontal="center" vertical="top" wrapText="1"/>
    </xf>
    <xf numFmtId="0" fontId="25" fillId="7" borderId="4" xfId="0" applyFont="1" applyFill="1" applyBorder="1" applyAlignment="1">
      <alignment horizontal="center" vertical="top" wrapText="1"/>
    </xf>
    <xf numFmtId="0" fontId="25" fillId="0" borderId="3" xfId="0" applyFont="1" applyFill="1" applyBorder="1" applyAlignment="1">
      <alignment horizontal="center" vertical="center" wrapText="1"/>
    </xf>
    <xf numFmtId="4" fontId="25" fillId="2" borderId="17" xfId="0" applyNumberFormat="1" applyFont="1" applyFill="1" applyBorder="1" applyAlignment="1">
      <alignment horizontal="center" vertical="center" wrapText="1"/>
    </xf>
    <xf numFmtId="0" fontId="27" fillId="0" borderId="0" xfId="0" applyFont="1" applyAlignment="1">
      <alignment horizontal="left" vertical="center" indent="5"/>
    </xf>
    <xf numFmtId="0" fontId="28" fillId="0" borderId="0" xfId="0" applyFont="1" applyAlignment="1">
      <alignment horizontal="left" vertical="center" indent="5"/>
    </xf>
    <xf numFmtId="0" fontId="25" fillId="0" borderId="3" xfId="0" applyFont="1" applyFill="1" applyBorder="1" applyAlignment="1">
      <alignment horizontal="center" vertical="center"/>
    </xf>
    <xf numFmtId="0" fontId="25" fillId="0" borderId="3" xfId="0" applyFont="1" applyBorder="1" applyAlignment="1">
      <alignment horizontal="center" vertical="center"/>
    </xf>
    <xf numFmtId="0" fontId="25" fillId="2" borderId="18" xfId="0" applyFont="1" applyFill="1" applyBorder="1" applyAlignment="1">
      <alignment horizontal="center" vertical="center" wrapText="1"/>
    </xf>
    <xf numFmtId="4" fontId="25" fillId="2" borderId="19" xfId="0" applyNumberFormat="1" applyFont="1" applyFill="1" applyBorder="1" applyAlignment="1">
      <alignment horizontal="center" vertical="center" wrapText="1"/>
    </xf>
    <xf numFmtId="0" fontId="25" fillId="0" borderId="17" xfId="0" applyFont="1" applyBorder="1" applyAlignment="1">
      <alignment horizontal="center" vertical="center" wrapText="1"/>
    </xf>
    <xf numFmtId="0" fontId="25" fillId="2" borderId="4" xfId="0" applyFont="1" applyFill="1" applyBorder="1" applyAlignment="1">
      <alignment horizontal="center" vertical="center" wrapText="1"/>
    </xf>
    <xf numFmtId="4" fontId="25" fillId="2" borderId="4" xfId="0" applyNumberFormat="1" applyFont="1" applyFill="1" applyBorder="1" applyAlignment="1">
      <alignment horizontal="center" vertical="center" wrapText="1"/>
    </xf>
    <xf numFmtId="3" fontId="23" fillId="0" borderId="5" xfId="0" applyNumberFormat="1" applyFont="1" applyBorder="1" applyAlignment="1">
      <alignment horizontal="center" vertical="center" wrapText="1"/>
    </xf>
    <xf numFmtId="3" fontId="23" fillId="0" borderId="6" xfId="0" applyNumberFormat="1" applyFont="1" applyBorder="1" applyAlignment="1">
      <alignment horizontal="center" vertical="center" wrapText="1"/>
    </xf>
    <xf numFmtId="3" fontId="23" fillId="2" borderId="4" xfId="0" applyNumberFormat="1" applyFont="1" applyFill="1" applyBorder="1" applyAlignment="1">
      <alignment horizontal="center" vertical="center" wrapText="1"/>
    </xf>
    <xf numFmtId="4" fontId="25" fillId="2" borderId="4" xfId="0" applyNumberFormat="1" applyFont="1" applyFill="1" applyBorder="1"/>
    <xf numFmtId="0" fontId="25" fillId="2" borderId="4" xfId="0" applyFont="1" applyFill="1" applyBorder="1"/>
    <xf numFmtId="0" fontId="16" fillId="2" borderId="4" xfId="0" applyFont="1" applyFill="1" applyBorder="1" applyAlignment="1">
      <alignment horizontal="center"/>
    </xf>
    <xf numFmtId="0" fontId="25" fillId="2" borderId="4" xfId="0" applyFont="1" applyFill="1" applyBorder="1" applyAlignment="1">
      <alignment horizontal="center"/>
    </xf>
    <xf numFmtId="0" fontId="16" fillId="2" borderId="0" xfId="0" applyFont="1" applyFill="1" applyBorder="1" applyAlignment="1"/>
    <xf numFmtId="3" fontId="23" fillId="2" borderId="0" xfId="0" applyNumberFormat="1" applyFont="1" applyFill="1" applyAlignment="1">
      <alignment horizontal="center"/>
    </xf>
    <xf numFmtId="2" fontId="16" fillId="0" borderId="0" xfId="0" applyNumberFormat="1" applyFont="1"/>
    <xf numFmtId="0" fontId="16" fillId="0" borderId="0" xfId="0" applyFont="1" applyAlignment="1">
      <alignment vertical="top"/>
    </xf>
    <xf numFmtId="0" fontId="16" fillId="0" borderId="0" xfId="0" applyFont="1" applyAlignment="1">
      <alignment horizontal="center"/>
    </xf>
    <xf numFmtId="0" fontId="16" fillId="0" borderId="4" xfId="1" applyFont="1" applyBorder="1"/>
    <xf numFmtId="0" fontId="16" fillId="0" borderId="0" xfId="1" applyFont="1" applyFill="1" applyBorder="1" applyAlignment="1">
      <alignment vertical="top" wrapText="1"/>
    </xf>
    <xf numFmtId="0" fontId="16" fillId="0" borderId="0" xfId="1" applyFont="1"/>
    <xf numFmtId="0" fontId="25" fillId="2" borderId="0" xfId="1" applyFont="1" applyFill="1"/>
    <xf numFmtId="0" fontId="29" fillId="2" borderId="0" xfId="0" applyFont="1" applyFill="1"/>
    <xf numFmtId="0" fontId="16" fillId="0" borderId="0" xfId="1" applyFont="1" applyBorder="1"/>
    <xf numFmtId="0" fontId="16" fillId="0" borderId="0" xfId="1" applyFont="1" applyFill="1" applyBorder="1"/>
    <xf numFmtId="0" fontId="16" fillId="0" borderId="0" xfId="0" applyFont="1" applyBorder="1"/>
    <xf numFmtId="0" fontId="25" fillId="9" borderId="0" xfId="0" applyFont="1" applyFill="1"/>
    <xf numFmtId="0" fontId="23" fillId="8" borderId="3" xfId="0" applyFont="1" applyFill="1" applyBorder="1" applyAlignment="1">
      <alignment horizontal="center" vertical="center" wrapText="1"/>
    </xf>
    <xf numFmtId="0" fontId="23" fillId="8" borderId="17" xfId="0" applyFont="1" applyFill="1" applyBorder="1" applyAlignment="1">
      <alignment horizontal="center" vertical="center" wrapText="1"/>
    </xf>
    <xf numFmtId="49" fontId="16" fillId="0" borderId="4" xfId="0" applyNumberFormat="1" applyFont="1" applyBorder="1" applyAlignment="1">
      <alignment horizontal="center"/>
    </xf>
    <xf numFmtId="3" fontId="25" fillId="2" borderId="0" xfId="1" applyNumberFormat="1" applyFont="1" applyFill="1"/>
    <xf numFmtId="49" fontId="16" fillId="0" borderId="16" xfId="0" applyNumberFormat="1" applyFont="1" applyBorder="1" applyAlignment="1">
      <alignment horizontal="center"/>
    </xf>
    <xf numFmtId="0" fontId="25" fillId="0" borderId="18" xfId="0" applyFont="1" applyBorder="1" applyAlignment="1">
      <alignment horizontal="center" vertical="center"/>
    </xf>
    <xf numFmtId="3" fontId="23" fillId="2" borderId="4" xfId="0" applyNumberFormat="1" applyFont="1" applyFill="1" applyBorder="1" applyAlignment="1">
      <alignment horizontal="center" vertical="center"/>
    </xf>
    <xf numFmtId="3" fontId="23" fillId="0" borderId="4" xfId="0" applyNumberFormat="1" applyFont="1" applyBorder="1" applyAlignment="1">
      <alignment horizontal="center" vertical="center"/>
    </xf>
    <xf numFmtId="0" fontId="23" fillId="0" borderId="4" xfId="0" applyFont="1" applyBorder="1" applyAlignment="1">
      <alignment horizontal="center" vertical="center"/>
    </xf>
    <xf numFmtId="3" fontId="16" fillId="0" borderId="4" xfId="0" applyNumberFormat="1" applyFont="1" applyFill="1" applyBorder="1"/>
    <xf numFmtId="0" fontId="16" fillId="0" borderId="4" xfId="0" applyFont="1" applyFill="1" applyBorder="1"/>
    <xf numFmtId="2" fontId="16" fillId="0" borderId="4" xfId="0" applyNumberFormat="1" applyFont="1" applyFill="1" applyBorder="1"/>
    <xf numFmtId="3" fontId="22" fillId="13" borderId="4" xfId="0" applyNumberFormat="1" applyFont="1" applyFill="1" applyBorder="1"/>
    <xf numFmtId="0" fontId="23" fillId="8" borderId="3" xfId="0" applyFont="1" applyFill="1" applyBorder="1" applyAlignment="1">
      <alignment horizontal="center" vertical="center"/>
    </xf>
    <xf numFmtId="0" fontId="23" fillId="14"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16" fillId="8" borderId="4" xfId="1" applyFont="1" applyFill="1" applyBorder="1"/>
    <xf numFmtId="0" fontId="22" fillId="8" borderId="4" xfId="1" applyFont="1" applyFill="1" applyBorder="1" applyAlignment="1">
      <alignment horizontal="center" vertical="center" wrapText="1"/>
    </xf>
    <xf numFmtId="3" fontId="16" fillId="0" borderId="4" xfId="0" applyNumberFormat="1" applyFont="1" applyBorder="1"/>
    <xf numFmtId="49" fontId="16" fillId="2" borderId="4" xfId="0" applyNumberFormat="1" applyFont="1" applyFill="1" applyBorder="1" applyAlignment="1">
      <alignment horizontal="center"/>
    </xf>
    <xf numFmtId="0" fontId="25" fillId="2" borderId="4" xfId="1" applyFont="1" applyFill="1" applyBorder="1"/>
    <xf numFmtId="0" fontId="16" fillId="2" borderId="4" xfId="1" applyFont="1" applyFill="1" applyBorder="1"/>
    <xf numFmtId="0" fontId="25" fillId="2" borderId="3" xfId="0" applyFont="1" applyFill="1" applyBorder="1" applyAlignment="1">
      <alignment horizontal="center" vertical="center"/>
    </xf>
    <xf numFmtId="49" fontId="25" fillId="2" borderId="4" xfId="0" applyNumberFormat="1" applyFont="1" applyFill="1" applyBorder="1" applyAlignment="1">
      <alignment horizontal="center"/>
    </xf>
    <xf numFmtId="2" fontId="25" fillId="0" borderId="4" xfId="0" applyNumberFormat="1" applyFont="1" applyBorder="1" applyAlignment="1">
      <alignment horizontal="center"/>
    </xf>
    <xf numFmtId="0" fontId="25" fillId="6" borderId="4" xfId="0" applyFont="1" applyFill="1" applyBorder="1"/>
    <xf numFmtId="0" fontId="25" fillId="0" borderId="4" xfId="0" applyFont="1" applyBorder="1" applyAlignment="1">
      <alignment horizontal="center" vertical="center" wrapText="1"/>
    </xf>
    <xf numFmtId="0" fontId="25" fillId="2" borderId="4" xfId="0" applyFont="1" applyFill="1" applyBorder="1" applyAlignment="1">
      <alignment vertical="top"/>
    </xf>
    <xf numFmtId="0" fontId="25" fillId="2" borderId="4" xfId="0" applyFont="1" applyFill="1" applyBorder="1" applyAlignment="1"/>
    <xf numFmtId="3" fontId="23" fillId="13" borderId="4" xfId="0" applyNumberFormat="1" applyFont="1" applyFill="1" applyBorder="1" applyAlignment="1">
      <alignment horizontal="center"/>
    </xf>
    <xf numFmtId="0" fontId="25" fillId="0" borderId="4" xfId="0" applyFont="1" applyBorder="1" applyAlignment="1"/>
    <xf numFmtId="0" fontId="16" fillId="0" borderId="0" xfId="0" applyFont="1" applyAlignment="1">
      <alignment vertical="center" wrapText="1"/>
    </xf>
    <xf numFmtId="0" fontId="12" fillId="0" borderId="4" xfId="0" applyNumberFormat="1" applyFont="1" applyBorder="1" applyAlignment="1">
      <alignment horizontal="left"/>
    </xf>
    <xf numFmtId="0" fontId="16" fillId="0" borderId="4" xfId="0" applyFont="1" applyBorder="1" applyAlignment="1">
      <alignment horizontal="center" vertical="center"/>
    </xf>
    <xf numFmtId="3" fontId="20" fillId="10" borderId="20" xfId="0" applyNumberFormat="1" applyFont="1" applyFill="1" applyBorder="1" applyAlignment="1">
      <alignment horizontal="center" vertical="center" wrapText="1"/>
    </xf>
    <xf numFmtId="3" fontId="20" fillId="10" borderId="4" xfId="0" applyNumberFormat="1" applyFont="1" applyFill="1" applyBorder="1" applyAlignment="1">
      <alignment horizontal="center" vertical="center" wrapText="1"/>
    </xf>
    <xf numFmtId="3" fontId="20" fillId="10" borderId="4" xfId="3" applyNumberFormat="1" applyFont="1" applyFill="1" applyBorder="1" applyAlignment="1">
      <alignment horizontal="center" vertical="center" wrapText="1"/>
    </xf>
    <xf numFmtId="0" fontId="16" fillId="0" borderId="4" xfId="0" applyFont="1" applyBorder="1" applyAlignment="1">
      <alignment horizontal="left"/>
    </xf>
    <xf numFmtId="0" fontId="14" fillId="0" borderId="4" xfId="0" applyFont="1" applyBorder="1" applyAlignment="1">
      <alignment horizontal="left"/>
    </xf>
    <xf numFmtId="0" fontId="11" fillId="0" borderId="4" xfId="0" applyFont="1" applyBorder="1" applyAlignment="1">
      <alignment horizontal="left"/>
    </xf>
    <xf numFmtId="0" fontId="16" fillId="0" borderId="4" xfId="0" applyFont="1" applyBorder="1" applyAlignment="1">
      <alignment horizontal="center" vertical="center" wrapText="1"/>
    </xf>
    <xf numFmtId="0" fontId="11" fillId="0" borderId="4" xfId="0" applyFont="1" applyBorder="1" applyAlignment="1">
      <alignment horizontal="left" vertical="center" wrapText="1"/>
    </xf>
    <xf numFmtId="0" fontId="16" fillId="0" borderId="0" xfId="0" applyFont="1" applyAlignment="1">
      <alignment horizontal="left" vertical="center" wrapText="1"/>
    </xf>
    <xf numFmtId="0" fontId="22" fillId="8" borderId="4" xfId="0" applyFont="1" applyFill="1" applyBorder="1" applyAlignment="1">
      <alignment horizontal="center" vertical="center"/>
    </xf>
    <xf numFmtId="0" fontId="22" fillId="2" borderId="4" xfId="0" applyFont="1" applyFill="1" applyBorder="1" applyAlignment="1">
      <alignment horizontal="left" vertical="center" wrapText="1"/>
    </xf>
    <xf numFmtId="14" fontId="16" fillId="0" borderId="4" xfId="0" applyNumberFormat="1" applyFont="1" applyBorder="1" applyAlignment="1">
      <alignment horizontal="center" vertical="center"/>
    </xf>
    <xf numFmtId="0" fontId="22" fillId="0" borderId="4" xfId="0" applyFont="1" applyBorder="1"/>
    <xf numFmtId="3" fontId="16" fillId="0" borderId="4" xfId="0" applyNumberFormat="1" applyFont="1" applyBorder="1" applyAlignment="1">
      <alignment horizontal="center" vertical="center" wrapText="1"/>
    </xf>
    <xf numFmtId="0" fontId="22" fillId="8" borderId="4" xfId="0" applyFont="1" applyFill="1" applyBorder="1" applyAlignment="1">
      <alignment horizontal="center" vertical="center" wrapText="1"/>
    </xf>
    <xf numFmtId="0" fontId="22" fillId="8" borderId="5" xfId="0" applyFont="1" applyFill="1" applyBorder="1" applyAlignment="1">
      <alignment horizontal="center"/>
    </xf>
    <xf numFmtId="0" fontId="16" fillId="0" borderId="4" xfId="0" applyNumberFormat="1" applyFont="1" applyBorder="1" applyAlignment="1">
      <alignment horizontal="center" vertical="center"/>
    </xf>
    <xf numFmtId="4" fontId="16" fillId="0" borderId="4" xfId="0" applyNumberFormat="1" applyFont="1" applyBorder="1" applyAlignment="1">
      <alignment horizontal="center" vertical="center"/>
    </xf>
    <xf numFmtId="3" fontId="22" fillId="10" borderId="4" xfId="0" applyNumberFormat="1" applyFont="1" applyFill="1" applyBorder="1" applyAlignment="1">
      <alignment horizontal="center" vertical="center"/>
    </xf>
    <xf numFmtId="2" fontId="16" fillId="0" borderId="4" xfId="0" applyNumberFormat="1" applyFont="1" applyBorder="1" applyAlignment="1">
      <alignment horizontal="center" vertical="center"/>
    </xf>
    <xf numFmtId="4" fontId="16" fillId="0" borderId="0" xfId="0" applyNumberFormat="1" applyFont="1"/>
    <xf numFmtId="0" fontId="33" fillId="0" borderId="0" xfId="0" applyFont="1"/>
    <xf numFmtId="0" fontId="16" fillId="0" borderId="4" xfId="0" applyFont="1" applyFill="1" applyBorder="1" applyAlignment="1">
      <alignment horizontal="center" vertical="center"/>
    </xf>
    <xf numFmtId="0" fontId="25" fillId="0" borderId="4" xfId="0" applyFont="1" applyFill="1" applyBorder="1" applyAlignment="1">
      <alignment horizontal="center" vertical="center"/>
    </xf>
    <xf numFmtId="2" fontId="16" fillId="0" borderId="4" xfId="0" applyNumberFormat="1" applyFont="1" applyFill="1" applyBorder="1" applyAlignment="1">
      <alignment horizontal="center" vertical="center"/>
    </xf>
    <xf numFmtId="4" fontId="16" fillId="0" borderId="4" xfId="0" applyNumberFormat="1" applyFont="1" applyFill="1" applyBorder="1" applyAlignment="1">
      <alignment horizontal="center" vertical="center"/>
    </xf>
    <xf numFmtId="4" fontId="22" fillId="2" borderId="4" xfId="0" applyNumberFormat="1" applyFont="1" applyFill="1" applyBorder="1" applyAlignment="1">
      <alignment horizontal="center" vertical="center"/>
    </xf>
    <xf numFmtId="3" fontId="22" fillId="2" borderId="4" xfId="0" applyNumberFormat="1" applyFont="1" applyFill="1" applyBorder="1" applyAlignment="1">
      <alignment horizontal="center" vertical="center"/>
    </xf>
    <xf numFmtId="0" fontId="16" fillId="0" borderId="4" xfId="0" applyFont="1" applyFill="1" applyBorder="1" applyAlignment="1">
      <alignment horizontal="left" vertical="center" wrapText="1"/>
    </xf>
    <xf numFmtId="4" fontId="16" fillId="0" borderId="0" xfId="0" applyNumberFormat="1" applyFont="1" applyBorder="1"/>
    <xf numFmtId="0" fontId="16" fillId="0" borderId="0" xfId="0" applyFont="1" applyBorder="1" applyAlignment="1">
      <alignment horizontal="right" vertical="center" wrapText="1"/>
    </xf>
    <xf numFmtId="0" fontId="16" fillId="0" borderId="10" xfId="0" applyFont="1" applyBorder="1" applyAlignment="1">
      <alignment vertical="top"/>
    </xf>
    <xf numFmtId="0" fontId="25" fillId="2" borderId="4" xfId="0" applyFont="1" applyFill="1" applyBorder="1" applyAlignment="1">
      <alignment horizontal="left" vertical="center" wrapText="1"/>
    </xf>
    <xf numFmtId="0" fontId="22" fillId="2" borderId="4" xfId="0" applyFont="1" applyFill="1" applyBorder="1" applyAlignment="1">
      <alignment horizontal="center" vertical="center"/>
    </xf>
    <xf numFmtId="2" fontId="22" fillId="2" borderId="4" xfId="0" applyNumberFormat="1" applyFont="1" applyFill="1" applyBorder="1" applyAlignment="1">
      <alignment horizontal="center" vertical="center"/>
    </xf>
    <xf numFmtId="1" fontId="22" fillId="10" borderId="4" xfId="0" applyNumberFormat="1" applyFont="1" applyFill="1" applyBorder="1" applyAlignment="1">
      <alignment horizontal="center" vertical="center"/>
    </xf>
    <xf numFmtId="0" fontId="16" fillId="0" borderId="0" xfId="0" applyFont="1" applyAlignment="1">
      <alignment horizontal="left"/>
    </xf>
    <xf numFmtId="2" fontId="16" fillId="2" borderId="4" xfId="0" applyNumberFormat="1" applyFont="1" applyFill="1" applyBorder="1" applyAlignment="1">
      <alignment horizontal="center" vertical="center" wrapText="1"/>
    </xf>
    <xf numFmtId="4" fontId="16" fillId="2" borderId="4" xfId="0" applyNumberFormat="1" applyFont="1" applyFill="1" applyBorder="1" applyAlignment="1">
      <alignment horizontal="center"/>
    </xf>
    <xf numFmtId="1" fontId="22" fillId="10" borderId="4" xfId="0" applyNumberFormat="1" applyFont="1" applyFill="1" applyBorder="1" applyAlignment="1">
      <alignment horizontal="center" vertical="center" wrapText="1"/>
    </xf>
    <xf numFmtId="0" fontId="22" fillId="8" borderId="4" xfId="0" applyFont="1" applyFill="1" applyBorder="1" applyAlignment="1">
      <alignment horizontal="center" vertical="center"/>
    </xf>
    <xf numFmtId="0" fontId="22" fillId="8" borderId="4" xfId="0" applyFont="1" applyFill="1" applyBorder="1" applyAlignment="1">
      <alignment horizontal="center" vertical="center" wrapText="1"/>
    </xf>
    <xf numFmtId="0" fontId="22" fillId="0" borderId="0" xfId="0" applyFont="1" applyAlignment="1">
      <alignment horizontal="center"/>
    </xf>
    <xf numFmtId="0" fontId="16" fillId="0" borderId="0" xfId="0" applyFont="1" applyAlignment="1">
      <alignment horizontal="left" vertical="center" wrapText="1"/>
    </xf>
    <xf numFmtId="0" fontId="22" fillId="8" borderId="4" xfId="0" applyFont="1" applyFill="1" applyBorder="1" applyAlignment="1">
      <alignment horizontal="center" vertical="center"/>
    </xf>
    <xf numFmtId="0" fontId="22" fillId="8" borderId="4" xfId="0" applyFont="1" applyFill="1" applyBorder="1" applyAlignment="1">
      <alignment horizontal="center" vertical="center" wrapText="1"/>
    </xf>
    <xf numFmtId="0" fontId="22" fillId="2" borderId="4" xfId="0" applyFont="1" applyFill="1" applyBorder="1" applyAlignment="1">
      <alignment horizontal="right"/>
    </xf>
    <xf numFmtId="0" fontId="16" fillId="0" borderId="0" xfId="0" applyFont="1" applyAlignment="1">
      <alignment horizontal="left" vertical="top" wrapText="1"/>
    </xf>
    <xf numFmtId="0" fontId="16"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36" fillId="0" borderId="0" xfId="0" applyFont="1" applyAlignment="1">
      <alignment vertical="center"/>
    </xf>
    <xf numFmtId="172" fontId="25" fillId="0" borderId="2" xfId="8" applyNumberFormat="1" applyFont="1" applyBorder="1"/>
    <xf numFmtId="0" fontId="25" fillId="0" borderId="0" xfId="8" applyFont="1" applyBorder="1"/>
    <xf numFmtId="4" fontId="23" fillId="2" borderId="2" xfId="8" applyNumberFormat="1" applyFont="1" applyFill="1" applyBorder="1"/>
    <xf numFmtId="0" fontId="23" fillId="2" borderId="2" xfId="8" applyNumberFormat="1" applyFont="1" applyFill="1" applyBorder="1" applyAlignment="1">
      <alignment horizontal="right"/>
    </xf>
    <xf numFmtId="0" fontId="33" fillId="0" borderId="0" xfId="0" applyFont="1" applyAlignment="1">
      <alignment horizontal="right" vertical="center"/>
    </xf>
    <xf numFmtId="0" fontId="25" fillId="0" borderId="0" xfId="8" applyFont="1"/>
    <xf numFmtId="4" fontId="16" fillId="0" borderId="0" xfId="0" applyNumberFormat="1" applyFont="1" applyAlignment="1">
      <alignment vertical="center"/>
    </xf>
    <xf numFmtId="0" fontId="33" fillId="0" borderId="0" xfId="0" applyFont="1" applyAlignment="1">
      <alignment vertical="center"/>
    </xf>
    <xf numFmtId="0" fontId="16" fillId="0" borderId="0" xfId="0" applyFont="1" applyBorder="1" applyAlignment="1">
      <alignment vertical="center" wrapText="1"/>
    </xf>
    <xf numFmtId="3" fontId="22" fillId="2" borderId="4" xfId="0" applyNumberFormat="1" applyFont="1" applyFill="1" applyBorder="1" applyAlignment="1">
      <alignment horizontal="center" vertical="center" wrapText="1"/>
    </xf>
    <xf numFmtId="4" fontId="22" fillId="0" borderId="4" xfId="0" applyNumberFormat="1" applyFont="1" applyBorder="1" applyAlignment="1">
      <alignment vertical="center"/>
    </xf>
    <xf numFmtId="0" fontId="16" fillId="0" borderId="4" xfId="0" applyFont="1" applyBorder="1" applyAlignment="1">
      <alignment vertical="center"/>
    </xf>
    <xf numFmtId="3" fontId="22" fillId="0" borderId="4" xfId="0" applyNumberFormat="1" applyFont="1" applyBorder="1" applyAlignment="1">
      <alignment horizontal="center" vertical="center"/>
    </xf>
    <xf numFmtId="0" fontId="36" fillId="0" borderId="4" xfId="0" applyFont="1" applyBorder="1" applyAlignment="1">
      <alignment vertical="center"/>
    </xf>
    <xf numFmtId="0" fontId="37" fillId="0" borderId="4" xfId="0" applyFont="1" applyBorder="1" applyAlignment="1">
      <alignment horizontal="center" vertical="center"/>
    </xf>
    <xf numFmtId="0" fontId="37" fillId="0" borderId="4" xfId="0" applyFont="1" applyBorder="1" applyAlignment="1">
      <alignment horizontal="center" vertical="center" wrapText="1"/>
    </xf>
    <xf numFmtId="0" fontId="37" fillId="0" borderId="4" xfId="0" applyFont="1" applyBorder="1" applyAlignment="1">
      <alignment vertical="center"/>
    </xf>
    <xf numFmtId="3" fontId="22" fillId="2" borderId="4" xfId="0" applyNumberFormat="1" applyFont="1" applyFill="1" applyBorder="1" applyAlignment="1">
      <alignment vertical="center"/>
    </xf>
    <xf numFmtId="4" fontId="23" fillId="2" borderId="22" xfId="8" applyNumberFormat="1" applyFont="1" applyFill="1" applyBorder="1"/>
    <xf numFmtId="0" fontId="25" fillId="0" borderId="4" xfId="8" applyFont="1" applyBorder="1"/>
    <xf numFmtId="0" fontId="25" fillId="0" borderId="4" xfId="8" applyNumberFormat="1" applyFont="1" applyBorder="1"/>
    <xf numFmtId="4" fontId="25" fillId="0" borderId="4" xfId="8" applyNumberFormat="1" applyFont="1" applyBorder="1"/>
    <xf numFmtId="3" fontId="25" fillId="0" borderId="4" xfId="8" applyNumberFormat="1" applyFont="1" applyBorder="1"/>
    <xf numFmtId="172" fontId="25" fillId="0" borderId="4" xfId="8" applyNumberFormat="1" applyFont="1" applyBorder="1"/>
    <xf numFmtId="0" fontId="25" fillId="8" borderId="4" xfId="8" applyFont="1" applyFill="1" applyBorder="1" applyAlignment="1">
      <alignment horizontal="center" vertical="center" wrapText="1"/>
    </xf>
    <xf numFmtId="0" fontId="25" fillId="8" borderId="4" xfId="8" applyFont="1" applyFill="1" applyBorder="1" applyAlignment="1">
      <alignment horizontal="center" vertical="center"/>
    </xf>
    <xf numFmtId="4" fontId="23" fillId="10" borderId="2" xfId="8" applyNumberFormat="1" applyFont="1" applyFill="1" applyBorder="1"/>
    <xf numFmtId="4" fontId="23" fillId="2" borderId="4" xfId="8" applyNumberFormat="1" applyFont="1" applyFill="1" applyBorder="1"/>
    <xf numFmtId="0" fontId="16" fillId="0" borderId="4" xfId="0" applyFont="1" applyBorder="1" applyAlignment="1">
      <alignment horizontal="left" vertical="center"/>
    </xf>
    <xf numFmtId="4" fontId="16" fillId="0" borderId="4" xfId="0" applyNumberFormat="1" applyFont="1" applyBorder="1" applyAlignment="1">
      <alignment vertical="center"/>
    </xf>
    <xf numFmtId="0" fontId="16" fillId="8" borderId="4" xfId="0" applyFont="1" applyFill="1" applyBorder="1" applyAlignment="1">
      <alignment horizontal="center" vertical="center" wrapText="1"/>
    </xf>
    <xf numFmtId="0" fontId="16" fillId="0" borderId="4" xfId="0" applyFont="1" applyBorder="1" applyAlignment="1">
      <alignment horizontal="right" vertical="center"/>
    </xf>
    <xf numFmtId="3" fontId="22" fillId="10" borderId="4" xfId="0" applyNumberFormat="1" applyFont="1" applyFill="1" applyBorder="1" applyAlignment="1">
      <alignment vertical="center"/>
    </xf>
    <xf numFmtId="3" fontId="22" fillId="10" borderId="9" xfId="0" applyNumberFormat="1" applyFont="1" applyFill="1" applyBorder="1" applyAlignment="1">
      <alignment vertical="center"/>
    </xf>
    <xf numFmtId="0" fontId="22" fillId="0" borderId="0" xfId="0" applyFont="1" applyAlignment="1">
      <alignment horizontal="center"/>
    </xf>
    <xf numFmtId="0" fontId="22" fillId="8" borderId="4" xfId="0" applyFont="1" applyFill="1" applyBorder="1" applyAlignment="1">
      <alignment horizontal="center" vertical="center"/>
    </xf>
    <xf numFmtId="0" fontId="22" fillId="8" borderId="4" xfId="0" applyFont="1" applyFill="1" applyBorder="1" applyAlignment="1">
      <alignment horizontal="center" vertical="center" wrapText="1"/>
    </xf>
    <xf numFmtId="0" fontId="22" fillId="2" borderId="4" xfId="0" applyFont="1" applyFill="1" applyBorder="1" applyAlignment="1">
      <alignment horizontal="right"/>
    </xf>
    <xf numFmtId="0" fontId="16" fillId="0" borderId="0" xfId="0" applyFont="1" applyAlignment="1">
      <alignment horizontal="left" vertical="top" wrapText="1"/>
    </xf>
    <xf numFmtId="0" fontId="16" fillId="2" borderId="5" xfId="0" applyFont="1" applyFill="1" applyBorder="1" applyAlignment="1">
      <alignment horizontal="right" vertical="center" wrapText="1"/>
    </xf>
    <xf numFmtId="0" fontId="16" fillId="0" borderId="0" xfId="0" applyFont="1" applyAlignment="1">
      <alignment vertical="center"/>
    </xf>
    <xf numFmtId="0" fontId="22" fillId="2" borderId="4" xfId="0" applyFont="1" applyFill="1" applyBorder="1" applyAlignment="1">
      <alignment horizontal="center"/>
    </xf>
    <xf numFmtId="0" fontId="22" fillId="2" borderId="0" xfId="0" applyFont="1" applyFill="1" applyBorder="1" applyAlignment="1">
      <alignment horizontal="center"/>
    </xf>
    <xf numFmtId="0" fontId="38" fillId="0" borderId="0" xfId="0" applyFont="1"/>
    <xf numFmtId="0" fontId="25" fillId="0" borderId="4" xfId="0" applyFont="1" applyBorder="1" applyAlignment="1">
      <alignment vertical="center" wrapText="1"/>
    </xf>
    <xf numFmtId="3" fontId="25" fillId="0" borderId="4" xfId="0" applyNumberFormat="1" applyFont="1" applyFill="1" applyBorder="1" applyAlignment="1">
      <alignment horizontal="center" vertical="center" wrapText="1"/>
    </xf>
    <xf numFmtId="3" fontId="25" fillId="0" borderId="4" xfId="0" applyNumberFormat="1" applyFont="1" applyBorder="1" applyAlignment="1">
      <alignment horizontal="center" vertical="center" wrapText="1"/>
    </xf>
    <xf numFmtId="3" fontId="16" fillId="0" borderId="4" xfId="0" applyNumberFormat="1" applyFont="1" applyBorder="1" applyAlignment="1">
      <alignment horizontal="center"/>
    </xf>
    <xf numFmtId="16" fontId="16" fillId="0" borderId="4" xfId="0" applyNumberFormat="1" applyFont="1" applyBorder="1" applyAlignment="1">
      <alignment horizontal="left"/>
    </xf>
    <xf numFmtId="0" fontId="22" fillId="8" borderId="4" xfId="0" applyFont="1" applyFill="1" applyBorder="1" applyAlignment="1">
      <alignment horizontal="right" wrapText="1"/>
    </xf>
    <xf numFmtId="1" fontId="22" fillId="8" borderId="4" xfId="0" applyNumberFormat="1" applyFont="1" applyFill="1" applyBorder="1" applyAlignment="1">
      <alignment horizontal="center"/>
    </xf>
    <xf numFmtId="3" fontId="22" fillId="8" borderId="0" xfId="0" applyNumberFormat="1" applyFont="1" applyFill="1" applyAlignment="1">
      <alignment horizontal="center" vertical="center"/>
    </xf>
    <xf numFmtId="0" fontId="22" fillId="2" borderId="0" xfId="0" applyFont="1" applyFill="1" applyAlignment="1">
      <alignment horizontal="right" vertical="center"/>
    </xf>
    <xf numFmtId="3" fontId="22" fillId="2" borderId="0" xfId="0" applyNumberFormat="1" applyFont="1" applyFill="1" applyAlignment="1">
      <alignment horizontal="center" vertical="center"/>
    </xf>
    <xf numFmtId="10" fontId="16" fillId="0" borderId="0" xfId="0" applyNumberFormat="1" applyFont="1"/>
    <xf numFmtId="0" fontId="16" fillId="0" borderId="0" xfId="0" applyFont="1" applyBorder="1" applyAlignment="1">
      <alignment vertical="top" wrapText="1"/>
    </xf>
    <xf numFmtId="0" fontId="16" fillId="0" borderId="5" xfId="0" applyFont="1" applyBorder="1"/>
    <xf numFmtId="0" fontId="16" fillId="0" borderId="6" xfId="0" applyFont="1" applyBorder="1" applyAlignment="1">
      <alignment horizontal="right"/>
    </xf>
    <xf numFmtId="0" fontId="16" fillId="0" borderId="4" xfId="0" applyFont="1" applyFill="1" applyBorder="1" applyAlignment="1">
      <alignment horizontal="center"/>
    </xf>
    <xf numFmtId="168" fontId="25" fillId="0" borderId="4" xfId="0" applyNumberFormat="1" applyFont="1" applyFill="1" applyBorder="1" applyAlignment="1">
      <alignment horizontal="center"/>
    </xf>
    <xf numFmtId="168" fontId="16" fillId="0" borderId="4" xfId="0" applyNumberFormat="1" applyFont="1" applyFill="1" applyBorder="1" applyAlignment="1">
      <alignment horizontal="center"/>
    </xf>
    <xf numFmtId="168" fontId="16" fillId="0" borderId="4" xfId="0" applyNumberFormat="1" applyFont="1" applyBorder="1" applyAlignment="1">
      <alignment horizontal="center"/>
    </xf>
    <xf numFmtId="3" fontId="22" fillId="10" borderId="4" xfId="0" applyNumberFormat="1" applyFont="1" applyFill="1" applyBorder="1" applyAlignment="1">
      <alignment horizontal="center"/>
    </xf>
    <xf numFmtId="0" fontId="40" fillId="0" borderId="4" xfId="0" applyFont="1" applyBorder="1" applyAlignment="1">
      <alignment vertical="center"/>
    </xf>
    <xf numFmtId="3" fontId="40" fillId="0" borderId="4" xfId="0" applyNumberFormat="1" applyFont="1" applyBorder="1" applyAlignment="1">
      <alignment horizontal="right" vertical="center"/>
    </xf>
    <xf numFmtId="10" fontId="40" fillId="0" borderId="4" xfId="0" applyNumberFormat="1" applyFont="1" applyBorder="1" applyAlignment="1">
      <alignment horizontal="right" vertical="center"/>
    </xf>
    <xf numFmtId="0" fontId="40" fillId="2" borderId="4" xfId="0" applyFont="1" applyFill="1" applyBorder="1" applyAlignment="1">
      <alignment vertical="center"/>
    </xf>
    <xf numFmtId="3" fontId="40" fillId="2" borderId="4" xfId="0" applyNumberFormat="1" applyFont="1" applyFill="1" applyBorder="1" applyAlignment="1">
      <alignment horizontal="right" vertical="center"/>
    </xf>
    <xf numFmtId="10" fontId="40" fillId="13" borderId="4" xfId="0" applyNumberFormat="1" applyFont="1" applyFill="1" applyBorder="1" applyAlignment="1">
      <alignment horizontal="right" vertical="center"/>
    </xf>
    <xf numFmtId="9" fontId="40" fillId="0" borderId="4" xfId="0" applyNumberFormat="1" applyFont="1" applyBorder="1" applyAlignment="1">
      <alignment vertical="center"/>
    </xf>
    <xf numFmtId="0" fontId="39" fillId="8" borderId="4" xfId="0" applyFont="1" applyFill="1" applyBorder="1" applyAlignment="1">
      <alignment horizontal="center" vertical="center"/>
    </xf>
    <xf numFmtId="0" fontId="23" fillId="8" borderId="4" xfId="0" applyFont="1" applyFill="1" applyBorder="1" applyAlignment="1">
      <alignment vertical="center" wrapText="1"/>
    </xf>
    <xf numFmtId="0" fontId="16" fillId="0" borderId="6" xfId="0" applyFont="1" applyBorder="1" applyAlignment="1">
      <alignment horizontal="center" vertical="center"/>
    </xf>
    <xf numFmtId="168" fontId="16" fillId="0" borderId="4" xfId="0" applyNumberFormat="1" applyFont="1" applyBorder="1" applyAlignment="1">
      <alignment horizontal="center" vertical="center"/>
    </xf>
    <xf numFmtId="168" fontId="25" fillId="0" borderId="4" xfId="0" applyNumberFormat="1" applyFont="1" applyBorder="1" applyAlignment="1">
      <alignment horizontal="center" vertical="center"/>
    </xf>
    <xf numFmtId="0" fontId="41" fillId="0" borderId="0" xfId="0" applyFont="1"/>
    <xf numFmtId="0" fontId="16" fillId="0" borderId="12" xfId="0" applyFont="1" applyBorder="1"/>
    <xf numFmtId="4" fontId="16" fillId="0" borderId="12" xfId="0" applyNumberFormat="1" applyFont="1" applyBorder="1" applyAlignment="1">
      <alignment horizontal="right"/>
    </xf>
    <xf numFmtId="0" fontId="16" fillId="0" borderId="13" xfId="0" applyFont="1" applyBorder="1"/>
    <xf numFmtId="4" fontId="16" fillId="0" borderId="13" xfId="0" applyNumberFormat="1" applyFont="1" applyBorder="1" applyAlignment="1">
      <alignment horizontal="right"/>
    </xf>
    <xf numFmtId="0" fontId="16" fillId="0" borderId="14" xfId="0" applyFont="1" applyBorder="1"/>
    <xf numFmtId="4" fontId="16" fillId="0" borderId="14" xfId="0" applyNumberFormat="1" applyFont="1" applyBorder="1" applyAlignment="1">
      <alignment horizontal="right"/>
    </xf>
    <xf numFmtId="0" fontId="16" fillId="0" borderId="15" xfId="0" applyFont="1" applyBorder="1"/>
    <xf numFmtId="0" fontId="16" fillId="11" borderId="4" xfId="0" applyFont="1" applyFill="1" applyBorder="1"/>
    <xf numFmtId="2" fontId="16" fillId="11" borderId="4" xfId="0" applyNumberFormat="1" applyFont="1" applyFill="1" applyBorder="1"/>
    <xf numFmtId="0" fontId="16" fillId="11" borderId="5" xfId="0" applyFont="1" applyFill="1" applyBorder="1" applyAlignment="1">
      <alignment horizontal="left" wrapText="1"/>
    </xf>
    <xf numFmtId="0" fontId="42" fillId="0" borderId="12" xfId="0" applyFont="1" applyBorder="1" applyAlignment="1">
      <alignment horizontal="right" wrapText="1"/>
    </xf>
    <xf numFmtId="2" fontId="42" fillId="0" borderId="12" xfId="0" applyNumberFormat="1" applyFont="1" applyBorder="1"/>
    <xf numFmtId="0" fontId="42" fillId="0" borderId="14" xfId="0" applyFont="1" applyBorder="1" applyAlignment="1">
      <alignment horizontal="right" wrapText="1"/>
    </xf>
    <xf numFmtId="2" fontId="42" fillId="0" borderId="14" xfId="0" applyNumberFormat="1" applyFont="1" applyBorder="1"/>
    <xf numFmtId="0" fontId="33" fillId="0" borderId="14" xfId="0" applyFont="1" applyBorder="1" applyAlignment="1">
      <alignment horizontal="right" wrapText="1"/>
    </xf>
    <xf numFmtId="2" fontId="33" fillId="0" borderId="14" xfId="0" applyNumberFormat="1" applyFont="1" applyBorder="1"/>
    <xf numFmtId="0" fontId="33" fillId="0" borderId="15" xfId="0" applyFont="1" applyBorder="1" applyAlignment="1">
      <alignment horizontal="right" wrapText="1"/>
    </xf>
    <xf numFmtId="2" fontId="33" fillId="0" borderId="15" xfId="0" applyNumberFormat="1" applyFont="1" applyBorder="1"/>
    <xf numFmtId="0" fontId="33" fillId="0" borderId="13" xfId="0" applyFont="1" applyBorder="1" applyAlignment="1">
      <alignment horizontal="right" wrapText="1"/>
    </xf>
    <xf numFmtId="2" fontId="33" fillId="0" borderId="13" xfId="0" applyNumberFormat="1" applyFont="1" applyBorder="1"/>
    <xf numFmtId="2" fontId="16" fillId="0" borderId="12" xfId="0" applyNumberFormat="1" applyFont="1" applyBorder="1"/>
    <xf numFmtId="2" fontId="16" fillId="0" borderId="14" xfId="0" applyNumberFormat="1" applyFont="1" applyBorder="1"/>
    <xf numFmtId="0" fontId="16" fillId="0" borderId="14" xfId="0" applyFont="1" applyBorder="1" applyAlignment="1">
      <alignment wrapText="1"/>
    </xf>
    <xf numFmtId="4" fontId="16" fillId="0" borderId="14" xfId="0" applyNumberFormat="1" applyFont="1" applyBorder="1" applyAlignment="1">
      <alignment horizontal="center" vertical="center"/>
    </xf>
    <xf numFmtId="0" fontId="16" fillId="0" borderId="14" xfId="0" applyFont="1" applyFill="1" applyBorder="1" applyAlignment="1">
      <alignment wrapText="1"/>
    </xf>
    <xf numFmtId="4" fontId="25" fillId="0" borderId="14" xfId="0" applyNumberFormat="1" applyFont="1" applyBorder="1" applyAlignment="1">
      <alignment horizontal="center" vertical="center"/>
    </xf>
    <xf numFmtId="4" fontId="16" fillId="0" borderId="14" xfId="0" applyNumberFormat="1" applyFont="1" applyBorder="1" applyAlignment="1">
      <alignment horizontal="center"/>
    </xf>
    <xf numFmtId="4" fontId="25" fillId="0" borderId="14" xfId="0" applyNumberFormat="1" applyFont="1" applyBorder="1" applyAlignment="1">
      <alignment horizontal="center"/>
    </xf>
    <xf numFmtId="0" fontId="24" fillId="0" borderId="0" xfId="0" applyFont="1"/>
    <xf numFmtId="0" fontId="22" fillId="11" borderId="5" xfId="0" applyFont="1" applyFill="1" applyBorder="1" applyAlignment="1">
      <alignment horizontal="left" wrapText="1"/>
    </xf>
    <xf numFmtId="0" fontId="16" fillId="11" borderId="7" xfId="0" applyFont="1" applyFill="1" applyBorder="1" applyAlignment="1">
      <alignment horizontal="center"/>
    </xf>
    <xf numFmtId="0" fontId="16" fillId="11" borderId="7" xfId="0" applyFont="1" applyFill="1" applyBorder="1"/>
    <xf numFmtId="4" fontId="16" fillId="11" borderId="7" xfId="0" applyNumberFormat="1" applyFont="1" applyFill="1" applyBorder="1"/>
    <xf numFmtId="2" fontId="22" fillId="11" borderId="4" xfId="0" applyNumberFormat="1" applyFont="1" applyFill="1" applyBorder="1"/>
    <xf numFmtId="0" fontId="16" fillId="0" borderId="14" xfId="0" applyFont="1" applyBorder="1" applyAlignment="1">
      <alignment horizontal="left" wrapText="1"/>
    </xf>
    <xf numFmtId="0" fontId="16" fillId="0" borderId="14" xfId="0" applyFont="1" applyBorder="1" applyAlignment="1">
      <alignment horizontal="left"/>
    </xf>
    <xf numFmtId="4" fontId="16" fillId="0" borderId="14" xfId="0" applyNumberFormat="1" applyFont="1" applyBorder="1"/>
    <xf numFmtId="0" fontId="33" fillId="0" borderId="12" xfId="0" applyFont="1" applyBorder="1" applyAlignment="1">
      <alignment horizontal="right"/>
    </xf>
    <xf numFmtId="0" fontId="33" fillId="0" borderId="12" xfId="0" applyFont="1" applyBorder="1" applyAlignment="1">
      <alignment horizontal="center"/>
    </xf>
    <xf numFmtId="0" fontId="16" fillId="0" borderId="12" xfId="0" applyFont="1" applyBorder="1" applyAlignment="1">
      <alignment horizontal="right"/>
    </xf>
    <xf numFmtId="4" fontId="33" fillId="0" borderId="12" xfId="0" applyNumberFormat="1" applyFont="1" applyBorder="1" applyAlignment="1">
      <alignment horizontal="right"/>
    </xf>
    <xf numFmtId="0" fontId="33" fillId="0" borderId="15" xfId="0" applyFont="1" applyBorder="1" applyAlignment="1">
      <alignment horizontal="right"/>
    </xf>
    <xf numFmtId="0" fontId="33" fillId="0" borderId="15" xfId="0" applyFont="1" applyBorder="1" applyAlignment="1">
      <alignment horizontal="center"/>
    </xf>
    <xf numFmtId="0" fontId="16" fillId="0" borderId="15" xfId="0" applyFont="1" applyBorder="1" applyAlignment="1">
      <alignment horizontal="right"/>
    </xf>
    <xf numFmtId="4" fontId="33" fillId="0" borderId="15" xfId="0" applyNumberFormat="1" applyFont="1" applyBorder="1" applyAlignment="1">
      <alignment horizontal="right"/>
    </xf>
    <xf numFmtId="4" fontId="22" fillId="10" borderId="4" xfId="0" applyNumberFormat="1" applyFont="1" applyFill="1" applyBorder="1" applyAlignment="1">
      <alignment horizontal="right" vertical="center" wrapText="1"/>
    </xf>
    <xf numFmtId="0" fontId="22" fillId="2" borderId="5" xfId="0" applyFont="1" applyFill="1" applyBorder="1" applyAlignment="1">
      <alignment horizontal="left" wrapText="1"/>
    </xf>
    <xf numFmtId="0" fontId="22" fillId="2" borderId="5" xfId="0" applyFont="1" applyFill="1" applyBorder="1" applyAlignment="1">
      <alignment horizontal="right" wrapText="1"/>
    </xf>
    <xf numFmtId="2" fontId="22" fillId="2" borderId="4" xfId="0" applyNumberFormat="1" applyFont="1" applyFill="1" applyBorder="1"/>
    <xf numFmtId="2" fontId="22" fillId="10" borderId="4" xfId="0" applyNumberFormat="1" applyFont="1" applyFill="1" applyBorder="1"/>
    <xf numFmtId="4" fontId="22" fillId="10" borderId="4" xfId="0" applyNumberFormat="1" applyFont="1" applyFill="1" applyBorder="1" applyAlignment="1">
      <alignment horizontal="center" vertical="center" wrapText="1"/>
    </xf>
    <xf numFmtId="4" fontId="22" fillId="8" borderId="4" xfId="0" applyNumberFormat="1" applyFont="1" applyFill="1" applyBorder="1" applyAlignment="1">
      <alignment horizontal="center" vertical="center" wrapText="1"/>
    </xf>
    <xf numFmtId="0" fontId="22" fillId="0" borderId="0" xfId="0" applyFont="1"/>
    <xf numFmtId="10" fontId="16" fillId="0" borderId="0" xfId="7" applyNumberFormat="1" applyFont="1"/>
    <xf numFmtId="1" fontId="40" fillId="0" borderId="4" xfId="0" applyNumberFormat="1" applyFont="1" applyBorder="1" applyAlignment="1">
      <alignment horizontal="right" vertical="center"/>
    </xf>
    <xf numFmtId="9" fontId="16" fillId="2" borderId="0" xfId="7" applyFont="1" applyFill="1"/>
    <xf numFmtId="2" fontId="16" fillId="0" borderId="0" xfId="0" applyNumberFormat="1" applyFont="1" applyBorder="1"/>
    <xf numFmtId="0" fontId="19" fillId="0" borderId="0" xfId="0" applyFont="1" applyAlignment="1">
      <alignment horizontal="right"/>
    </xf>
    <xf numFmtId="2" fontId="22" fillId="8" borderId="4" xfId="0" applyNumberFormat="1" applyFont="1" applyFill="1" applyBorder="1" applyAlignment="1">
      <alignment horizontal="center" vertical="center" wrapText="1"/>
    </xf>
    <xf numFmtId="0" fontId="40" fillId="10" borderId="4" xfId="0" applyFont="1" applyFill="1" applyBorder="1" applyAlignment="1">
      <alignment horizontal="center" vertical="center"/>
    </xf>
    <xf numFmtId="10" fontId="40" fillId="2" borderId="4" xfId="0" applyNumberFormat="1" applyFont="1" applyFill="1" applyBorder="1" applyAlignment="1">
      <alignment horizontal="right" vertical="center"/>
    </xf>
    <xf numFmtId="0" fontId="16" fillId="12" borderId="4" xfId="0" applyFont="1" applyFill="1" applyBorder="1" applyAlignment="1">
      <alignment horizontal="center" vertical="center"/>
    </xf>
    <xf numFmtId="0" fontId="16" fillId="0" borderId="0" xfId="0" applyFont="1" applyFill="1"/>
    <xf numFmtId="49" fontId="16" fillId="0" borderId="4" xfId="0" applyNumberFormat="1" applyFont="1" applyBorder="1"/>
    <xf numFmtId="16" fontId="16" fillId="0" borderId="4" xfId="0" applyNumberFormat="1" applyFont="1" applyBorder="1" applyAlignment="1">
      <alignment horizontal="center"/>
    </xf>
    <xf numFmtId="0" fontId="31" fillId="2" borderId="0" xfId="0" applyFont="1" applyFill="1" applyAlignment="1">
      <alignment horizontal="left" vertical="center"/>
    </xf>
    <xf numFmtId="4" fontId="40" fillId="2" borderId="0" xfId="0" applyNumberFormat="1" applyFont="1" applyFill="1" applyBorder="1" applyAlignment="1">
      <alignment vertical="center"/>
    </xf>
    <xf numFmtId="3" fontId="40" fillId="2" borderId="0" xfId="0" applyNumberFormat="1" applyFont="1" applyFill="1" applyBorder="1" applyAlignment="1">
      <alignment horizontal="right" vertical="center"/>
    </xf>
    <xf numFmtId="167" fontId="40" fillId="2" borderId="0" xfId="0" applyNumberFormat="1" applyFont="1" applyFill="1" applyBorder="1" applyAlignment="1">
      <alignment horizontal="right" vertical="center"/>
    </xf>
    <xf numFmtId="0" fontId="33" fillId="0" borderId="0" xfId="0" applyFont="1" applyBorder="1"/>
    <xf numFmtId="10" fontId="16" fillId="0" borderId="0" xfId="7" applyNumberFormat="1" applyFont="1" applyBorder="1"/>
    <xf numFmtId="0" fontId="40" fillId="0" borderId="0" xfId="0" applyFont="1" applyBorder="1" applyAlignment="1">
      <alignment vertical="center"/>
    </xf>
    <xf numFmtId="9" fontId="40" fillId="0" borderId="0" xfId="0" applyNumberFormat="1" applyFont="1" applyBorder="1" applyAlignment="1">
      <alignment vertical="center"/>
    </xf>
    <xf numFmtId="0" fontId="16" fillId="8" borderId="4" xfId="0" applyFont="1" applyFill="1" applyBorder="1"/>
    <xf numFmtId="0" fontId="16" fillId="2" borderId="4" xfId="0" applyFont="1" applyFill="1" applyBorder="1" applyAlignment="1">
      <alignment horizontal="center"/>
    </xf>
    <xf numFmtId="49" fontId="16" fillId="2" borderId="4" xfId="0" applyNumberFormat="1" applyFont="1" applyFill="1" applyBorder="1"/>
    <xf numFmtId="4" fontId="22" fillId="8" borderId="4" xfId="0" applyNumberFormat="1" applyFont="1" applyFill="1" applyBorder="1"/>
    <xf numFmtId="0" fontId="16" fillId="2" borderId="4" xfId="0" applyFont="1" applyFill="1" applyBorder="1" applyAlignment="1">
      <alignment horizontal="right"/>
    </xf>
    <xf numFmtId="16" fontId="16" fillId="2" borderId="4" xfId="0" applyNumberFormat="1" applyFont="1" applyFill="1" applyBorder="1" applyAlignment="1">
      <alignment horizontal="center"/>
    </xf>
    <xf numFmtId="49" fontId="25" fillId="2" borderId="4" xfId="0" applyNumberFormat="1" applyFont="1" applyFill="1" applyBorder="1"/>
    <xf numFmtId="16" fontId="25" fillId="2" borderId="4" xfId="0" applyNumberFormat="1" applyFont="1" applyFill="1" applyBorder="1" applyAlignment="1">
      <alignment horizontal="center"/>
    </xf>
    <xf numFmtId="0" fontId="25" fillId="0" borderId="0" xfId="0" applyFont="1" applyAlignment="1">
      <alignment horizontal="left" vertical="center" wrapText="1"/>
    </xf>
    <xf numFmtId="0" fontId="0" fillId="0" borderId="0" xfId="0" applyFont="1"/>
    <xf numFmtId="0" fontId="16" fillId="0" borderId="0" xfId="0" applyFont="1" applyAlignment="1">
      <alignment horizontal="center" vertical="center" wrapText="1"/>
    </xf>
    <xf numFmtId="4" fontId="16" fillId="0" borderId="4" xfId="0" applyNumberFormat="1" applyFont="1" applyBorder="1" applyAlignment="1">
      <alignment horizontal="center" vertical="center" wrapText="1"/>
    </xf>
    <xf numFmtId="0" fontId="31" fillId="2" borderId="0" xfId="0" applyFont="1" applyFill="1"/>
    <xf numFmtId="0" fontId="16" fillId="2" borderId="0" xfId="0" applyFont="1" applyFill="1" applyAlignment="1">
      <alignment horizontal="center"/>
    </xf>
    <xf numFmtId="2" fontId="16" fillId="2" borderId="0" xfId="5" applyNumberFormat="1" applyFont="1" applyFill="1" applyBorder="1" applyAlignment="1"/>
    <xf numFmtId="166" fontId="16" fillId="2" borderId="0" xfId="0" applyNumberFormat="1" applyFont="1" applyFill="1" applyBorder="1"/>
    <xf numFmtId="0" fontId="16" fillId="2" borderId="0" xfId="4" applyFont="1" applyFill="1" applyAlignment="1"/>
    <xf numFmtId="0" fontId="16" fillId="2" borderId="0" xfId="0" applyFont="1" applyFill="1" applyBorder="1" applyAlignment="1">
      <alignment horizontal="right"/>
    </xf>
    <xf numFmtId="2" fontId="16" fillId="2" borderId="0" xfId="0" applyNumberFormat="1" applyFont="1" applyFill="1" applyBorder="1" applyAlignment="1">
      <alignment horizontal="center"/>
    </xf>
    <xf numFmtId="3" fontId="22" fillId="2" borderId="0" xfId="0" applyNumberFormat="1" applyFont="1" applyFill="1" applyBorder="1" applyAlignment="1">
      <alignment horizontal="center"/>
    </xf>
    <xf numFmtId="9" fontId="16" fillId="2" borderId="0" xfId="0" applyNumberFormat="1" applyFont="1" applyFill="1" applyBorder="1" applyAlignment="1">
      <alignment horizontal="center"/>
    </xf>
    <xf numFmtId="2" fontId="44" fillId="2" borderId="0" xfId="0" applyNumberFormat="1" applyFont="1" applyFill="1"/>
    <xf numFmtId="1" fontId="16" fillId="0" borderId="0" xfId="0" applyNumberFormat="1" applyFont="1"/>
    <xf numFmtId="3" fontId="16" fillId="0" borderId="0" xfId="0" applyNumberFormat="1" applyFont="1"/>
    <xf numFmtId="0" fontId="39" fillId="2" borderId="0" xfId="0" applyFont="1" applyFill="1" applyBorder="1" applyAlignment="1">
      <alignment horizontal="center" vertical="center"/>
    </xf>
    <xf numFmtId="0" fontId="40" fillId="2" borderId="0" xfId="0" applyFont="1" applyFill="1" applyBorder="1" applyAlignment="1">
      <alignment vertical="center"/>
    </xf>
    <xf numFmtId="4" fontId="40" fillId="2" borderId="0" xfId="0" applyNumberFormat="1" applyFont="1" applyFill="1" applyBorder="1" applyAlignment="1">
      <alignment horizontal="right" vertical="center"/>
    </xf>
    <xf numFmtId="9" fontId="40" fillId="2" borderId="0" xfId="0" applyNumberFormat="1" applyFont="1" applyFill="1" applyBorder="1" applyAlignment="1">
      <alignment horizontal="right" vertical="center"/>
    </xf>
    <xf numFmtId="0" fontId="33" fillId="2" borderId="0" xfId="0" applyFont="1" applyFill="1" applyBorder="1"/>
    <xf numFmtId="2" fontId="40" fillId="2" borderId="0" xfId="0" applyNumberFormat="1" applyFont="1" applyFill="1" applyBorder="1" applyAlignment="1">
      <alignment horizontal="right" vertical="center"/>
    </xf>
    <xf numFmtId="9" fontId="40" fillId="2" borderId="0" xfId="0" applyNumberFormat="1" applyFont="1" applyFill="1" applyBorder="1" applyAlignment="1">
      <alignment vertical="center"/>
    </xf>
    <xf numFmtId="0" fontId="16" fillId="2" borderId="4" xfId="0" applyFont="1" applyFill="1" applyBorder="1" applyAlignment="1">
      <alignment horizontal="left" vertical="center"/>
    </xf>
    <xf numFmtId="2" fontId="16" fillId="2" borderId="4" xfId="0" applyNumberFormat="1" applyFont="1" applyFill="1" applyBorder="1" applyAlignment="1">
      <alignment horizontal="center"/>
    </xf>
    <xf numFmtId="3" fontId="22" fillId="2" borderId="4" xfId="0" applyNumberFormat="1" applyFont="1" applyFill="1" applyBorder="1" applyAlignment="1">
      <alignment horizontal="center"/>
    </xf>
    <xf numFmtId="0" fontId="19" fillId="2" borderId="4" xfId="0" applyFont="1" applyFill="1" applyBorder="1"/>
    <xf numFmtId="0" fontId="16" fillId="8" borderId="4" xfId="0" applyFont="1" applyFill="1" applyBorder="1" applyAlignment="1">
      <alignment vertical="center"/>
    </xf>
    <xf numFmtId="0" fontId="31" fillId="8" borderId="4" xfId="0" applyFont="1" applyFill="1" applyBorder="1"/>
    <xf numFmtId="0" fontId="16" fillId="2" borderId="4" xfId="0" applyFont="1" applyFill="1" applyBorder="1" applyAlignment="1">
      <alignment horizontal="left"/>
    </xf>
    <xf numFmtId="4" fontId="22" fillId="8" borderId="4" xfId="0" applyNumberFormat="1" applyFont="1" applyFill="1" applyBorder="1" applyAlignment="1">
      <alignment horizontal="center"/>
    </xf>
    <xf numFmtId="165" fontId="44" fillId="0" borderId="4" xfId="0" applyNumberFormat="1" applyFont="1" applyBorder="1" applyAlignment="1">
      <alignment horizontal="center" vertical="center"/>
    </xf>
    <xf numFmtId="1" fontId="44" fillId="0" borderId="4" xfId="0" applyNumberFormat="1" applyFont="1" applyBorder="1" applyAlignment="1">
      <alignment horizontal="center" vertical="center"/>
    </xf>
    <xf numFmtId="1" fontId="45" fillId="0" borderId="4" xfId="0" applyNumberFormat="1" applyFont="1" applyBorder="1" applyAlignment="1">
      <alignment horizontal="center" vertical="center"/>
    </xf>
    <xf numFmtId="0" fontId="16" fillId="8" borderId="4" xfId="0" applyFont="1" applyFill="1" applyBorder="1" applyAlignment="1">
      <alignment horizontal="center" vertical="center"/>
    </xf>
    <xf numFmtId="0" fontId="22" fillId="8" borderId="4" xfId="0" applyFont="1" applyFill="1" applyBorder="1"/>
    <xf numFmtId="2" fontId="22" fillId="8" borderId="4" xfId="0" applyNumberFormat="1" applyFont="1" applyFill="1" applyBorder="1"/>
    <xf numFmtId="0" fontId="40" fillId="8" borderId="4" xfId="0" applyFont="1" applyFill="1" applyBorder="1" applyAlignment="1">
      <alignment horizontal="center" vertical="center"/>
    </xf>
    <xf numFmtId="4" fontId="16" fillId="2" borderId="4" xfId="0" applyNumberFormat="1" applyFont="1" applyFill="1" applyBorder="1"/>
    <xf numFmtId="4" fontId="22" fillId="2" borderId="4" xfId="0" applyNumberFormat="1" applyFont="1" applyFill="1" applyBorder="1"/>
    <xf numFmtId="0" fontId="33" fillId="8" borderId="4" xfId="0" applyFont="1" applyFill="1" applyBorder="1" applyAlignment="1">
      <alignment horizontal="center" vertical="center"/>
    </xf>
    <xf numFmtId="0" fontId="24" fillId="8" borderId="4" xfId="0" applyFont="1" applyFill="1" applyBorder="1" applyAlignment="1">
      <alignment horizontal="center" vertical="center"/>
    </xf>
    <xf numFmtId="2" fontId="16" fillId="2" borderId="4" xfId="0" applyNumberFormat="1" applyFont="1" applyFill="1" applyBorder="1" applyAlignment="1">
      <alignment horizontal="center" vertical="center"/>
    </xf>
    <xf numFmtId="0" fontId="16" fillId="2" borderId="4" xfId="5" applyFont="1" applyFill="1" applyBorder="1" applyAlignment="1">
      <alignment horizontal="center" vertical="center"/>
    </xf>
    <xf numFmtId="2" fontId="16" fillId="2" borderId="4" xfId="5" applyNumberFormat="1" applyFont="1" applyFill="1" applyBorder="1" applyAlignment="1">
      <alignment horizontal="center" vertical="center"/>
    </xf>
    <xf numFmtId="0" fontId="16" fillId="2" borderId="4" xfId="4" applyFont="1" applyFill="1" applyBorder="1" applyAlignment="1">
      <alignment horizontal="left" vertical="center" wrapText="1"/>
    </xf>
    <xf numFmtId="9" fontId="16" fillId="0" borderId="4" xfId="0" applyNumberFormat="1" applyFont="1" applyBorder="1"/>
    <xf numFmtId="3" fontId="16" fillId="2" borderId="4" xfId="0" applyNumberFormat="1" applyFont="1" applyFill="1" applyBorder="1"/>
    <xf numFmtId="0" fontId="25" fillId="2" borderId="4" xfId="0" applyFont="1" applyFill="1" applyBorder="1" applyAlignment="1">
      <alignment horizontal="center" vertical="center"/>
    </xf>
    <xf numFmtId="1" fontId="22" fillId="0" borderId="4" xfId="0" applyNumberFormat="1" applyFont="1" applyBorder="1"/>
    <xf numFmtId="166" fontId="16" fillId="2" borderId="4" xfId="0" applyNumberFormat="1" applyFont="1" applyFill="1" applyBorder="1" applyAlignment="1">
      <alignment horizontal="center" vertical="center"/>
    </xf>
    <xf numFmtId="3" fontId="40" fillId="0" borderId="4" xfId="0" applyNumberFormat="1" applyFont="1" applyBorder="1" applyAlignment="1">
      <alignment horizontal="center" vertical="center"/>
    </xf>
    <xf numFmtId="3" fontId="40" fillId="2" borderId="4" xfId="0" applyNumberFormat="1" applyFont="1" applyFill="1" applyBorder="1" applyAlignment="1">
      <alignment horizontal="center" vertical="center"/>
    </xf>
    <xf numFmtId="1" fontId="40" fillId="0" borderId="4" xfId="0" applyNumberFormat="1" applyFont="1" applyBorder="1" applyAlignment="1">
      <alignment horizontal="center" vertical="center"/>
    </xf>
    <xf numFmtId="9" fontId="40" fillId="0" borderId="4" xfId="0" applyNumberFormat="1" applyFont="1" applyBorder="1" applyAlignment="1">
      <alignment horizontal="center" vertical="center"/>
    </xf>
    <xf numFmtId="10" fontId="40" fillId="0" borderId="4" xfId="0" applyNumberFormat="1" applyFont="1" applyBorder="1" applyAlignment="1">
      <alignment horizontal="center" vertical="center"/>
    </xf>
    <xf numFmtId="10" fontId="40" fillId="8" borderId="4" xfId="0" applyNumberFormat="1" applyFont="1" applyFill="1" applyBorder="1" applyAlignment="1">
      <alignment horizontal="center" vertical="center"/>
    </xf>
    <xf numFmtId="10" fontId="16" fillId="2" borderId="4" xfId="0" applyNumberFormat="1" applyFont="1" applyFill="1" applyBorder="1" applyAlignment="1">
      <alignment horizontal="center"/>
    </xf>
    <xf numFmtId="0" fontId="25" fillId="0"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1" fontId="25" fillId="0" borderId="4" xfId="0" applyNumberFormat="1" applyFont="1" applyBorder="1" applyAlignment="1">
      <alignment horizontal="center" vertical="center" wrapText="1"/>
    </xf>
    <xf numFmtId="3" fontId="16" fillId="0" borderId="4" xfId="0" applyNumberFormat="1" applyFont="1" applyBorder="1" applyAlignment="1">
      <alignment horizontal="center" vertical="center"/>
    </xf>
    <xf numFmtId="168" fontId="16" fillId="0" borderId="4" xfId="0" applyNumberFormat="1" applyFont="1" applyBorder="1" applyAlignment="1">
      <alignment vertical="center"/>
    </xf>
    <xf numFmtId="0" fontId="23" fillId="2" borderId="0" xfId="0" applyFont="1" applyFill="1" applyAlignment="1">
      <alignment horizontal="right"/>
    </xf>
    <xf numFmtId="2" fontId="29" fillId="2" borderId="0" xfId="0" applyNumberFormat="1" applyFont="1" applyFill="1"/>
    <xf numFmtId="3" fontId="16" fillId="2" borderId="4" xfId="0" applyNumberFormat="1" applyFont="1" applyFill="1" applyBorder="1" applyAlignment="1">
      <alignment horizontal="center" vertical="center"/>
    </xf>
    <xf numFmtId="3" fontId="25" fillId="2" borderId="4" xfId="0" applyNumberFormat="1" applyFont="1" applyFill="1" applyBorder="1" applyAlignment="1">
      <alignment horizontal="center" vertical="center"/>
    </xf>
    <xf numFmtId="0" fontId="23" fillId="2" borderId="4" xfId="0" applyFont="1" applyFill="1" applyBorder="1" applyAlignment="1">
      <alignment horizontal="center" vertical="center" wrapText="1"/>
    </xf>
    <xf numFmtId="2" fontId="25" fillId="2" borderId="4" xfId="0" applyNumberFormat="1" applyFont="1" applyFill="1" applyBorder="1" applyAlignment="1">
      <alignment horizontal="center" vertical="center"/>
    </xf>
    <xf numFmtId="168" fontId="22" fillId="2" borderId="4" xfId="0" applyNumberFormat="1" applyFont="1" applyFill="1" applyBorder="1"/>
    <xf numFmtId="10" fontId="40" fillId="13" borderId="4" xfId="0" applyNumberFormat="1" applyFont="1" applyFill="1" applyBorder="1" applyAlignment="1">
      <alignment horizontal="center" vertical="center"/>
    </xf>
    <xf numFmtId="3" fontId="16" fillId="8" borderId="4" xfId="0" applyNumberFormat="1" applyFont="1" applyFill="1" applyBorder="1" applyAlignment="1">
      <alignment horizontal="center"/>
    </xf>
    <xf numFmtId="3" fontId="25" fillId="8" borderId="4" xfId="0" applyNumberFormat="1" applyFont="1" applyFill="1" applyBorder="1" applyAlignment="1">
      <alignment horizontal="center" vertical="center" wrapText="1"/>
    </xf>
    <xf numFmtId="0" fontId="25" fillId="8" borderId="4" xfId="0" applyFont="1" applyFill="1" applyBorder="1" applyAlignment="1">
      <alignment horizontal="center" vertical="center" wrapText="1"/>
    </xf>
    <xf numFmtId="2" fontId="22" fillId="2" borderId="24" xfId="0" applyNumberFormat="1" applyFont="1" applyFill="1" applyBorder="1" applyAlignment="1">
      <alignment horizontal="center" vertical="center" wrapText="1"/>
    </xf>
    <xf numFmtId="3" fontId="22" fillId="10" borderId="25" xfId="0" applyNumberFormat="1" applyFont="1" applyFill="1" applyBorder="1" applyAlignment="1">
      <alignment horizontal="center" vertical="center"/>
    </xf>
    <xf numFmtId="0" fontId="22" fillId="3" borderId="4" xfId="0" applyFont="1" applyFill="1" applyBorder="1" applyAlignment="1">
      <alignment vertical="center"/>
    </xf>
    <xf numFmtId="3" fontId="22" fillId="3" borderId="4" xfId="0" applyNumberFormat="1" applyFont="1" applyFill="1" applyBorder="1" applyAlignment="1">
      <alignment horizontal="right" vertical="center"/>
    </xf>
    <xf numFmtId="0" fontId="22" fillId="4" borderId="4" xfId="0" applyFont="1" applyFill="1" applyBorder="1" applyAlignment="1">
      <alignment vertical="center"/>
    </xf>
    <xf numFmtId="3" fontId="22" fillId="4" borderId="4" xfId="0" applyNumberFormat="1" applyFont="1" applyFill="1" applyBorder="1" applyAlignment="1">
      <alignment horizontal="right" vertical="center"/>
    </xf>
    <xf numFmtId="0" fontId="47" fillId="0" borderId="4" xfId="0" applyFont="1" applyBorder="1" applyAlignment="1">
      <alignment vertical="center"/>
    </xf>
    <xf numFmtId="0" fontId="48" fillId="0" borderId="0" xfId="0" applyFont="1" applyAlignment="1">
      <alignment vertical="center"/>
    </xf>
    <xf numFmtId="0" fontId="48" fillId="2" borderId="0" xfId="0" applyFont="1" applyFill="1" applyAlignment="1">
      <alignment vertical="center"/>
    </xf>
    <xf numFmtId="2" fontId="46" fillId="2" borderId="0" xfId="0" applyNumberFormat="1" applyFont="1" applyFill="1" applyAlignment="1">
      <alignment vertical="center"/>
    </xf>
    <xf numFmtId="3" fontId="16" fillId="0" borderId="0" xfId="0" applyNumberFormat="1" applyFont="1" applyAlignment="1">
      <alignment vertical="center"/>
    </xf>
    <xf numFmtId="2" fontId="16" fillId="2" borderId="0" xfId="0" applyNumberFormat="1" applyFont="1" applyFill="1" applyAlignment="1">
      <alignment vertical="center"/>
    </xf>
    <xf numFmtId="3" fontId="48" fillId="0" borderId="0" xfId="0" applyNumberFormat="1" applyFont="1" applyAlignment="1">
      <alignment vertical="center"/>
    </xf>
    <xf numFmtId="0" fontId="49" fillId="0" borderId="0" xfId="0" applyFont="1" applyAlignment="1">
      <alignment vertical="center"/>
    </xf>
    <xf numFmtId="3" fontId="47" fillId="2" borderId="4" xfId="0" applyNumberFormat="1" applyFont="1" applyFill="1" applyBorder="1" applyAlignment="1">
      <alignment horizontal="right" vertical="center"/>
    </xf>
    <xf numFmtId="0" fontId="46" fillId="0" borderId="0" xfId="0" applyFont="1" applyAlignment="1">
      <alignment vertical="center"/>
    </xf>
    <xf numFmtId="0" fontId="47" fillId="0" borderId="0" xfId="0" applyFont="1" applyAlignment="1">
      <alignment vertical="center"/>
    </xf>
    <xf numFmtId="3" fontId="16" fillId="0" borderId="0" xfId="0" applyNumberFormat="1" applyFont="1" applyAlignment="1">
      <alignment horizontal="right" vertical="center"/>
    </xf>
    <xf numFmtId="0" fontId="16" fillId="0" borderId="0" xfId="0" applyFont="1" applyAlignment="1">
      <alignment horizontal="right" vertical="center"/>
    </xf>
    <xf numFmtId="3" fontId="16" fillId="2" borderId="4" xfId="0" applyNumberFormat="1" applyFont="1" applyFill="1" applyBorder="1" applyAlignment="1">
      <alignment horizontal="right" vertical="center"/>
    </xf>
    <xf numFmtId="3" fontId="33" fillId="2" borderId="4" xfId="0" applyNumberFormat="1" applyFont="1" applyFill="1" applyBorder="1" applyAlignment="1">
      <alignment horizontal="right" vertical="center"/>
    </xf>
    <xf numFmtId="17" fontId="22" fillId="10" borderId="4" xfId="0" applyNumberFormat="1" applyFont="1" applyFill="1" applyBorder="1" applyAlignment="1">
      <alignment horizontal="right" vertical="center"/>
    </xf>
    <xf numFmtId="0" fontId="16" fillId="10" borderId="4" xfId="0" applyFont="1" applyFill="1" applyBorder="1" applyAlignment="1">
      <alignment horizontal="right" vertical="center"/>
    </xf>
    <xf numFmtId="0" fontId="22" fillId="10" borderId="4" xfId="0" applyFont="1" applyFill="1" applyBorder="1" applyAlignment="1">
      <alignment horizontal="right" vertical="center"/>
    </xf>
    <xf numFmtId="3" fontId="22" fillId="10" borderId="4" xfId="0" applyNumberFormat="1" applyFont="1" applyFill="1" applyBorder="1" applyAlignment="1">
      <alignment horizontal="right" vertical="center"/>
    </xf>
    <xf numFmtId="0" fontId="25" fillId="10" borderId="28" xfId="0" applyFont="1" applyFill="1" applyBorder="1"/>
    <xf numFmtId="0" fontId="23" fillId="10" borderId="29" xfId="0" applyFont="1" applyFill="1" applyBorder="1" applyAlignment="1">
      <alignment horizontal="right" vertical="center"/>
    </xf>
    <xf numFmtId="3" fontId="31" fillId="10" borderId="25" xfId="0" applyNumberFormat="1" applyFont="1" applyFill="1" applyBorder="1" applyAlignment="1">
      <alignment horizontal="center" vertical="center"/>
    </xf>
    <xf numFmtId="0" fontId="25" fillId="8" borderId="28" xfId="0" applyFont="1" applyFill="1" applyBorder="1" applyAlignment="1">
      <alignment horizontal="center"/>
    </xf>
    <xf numFmtId="0" fontId="16" fillId="8" borderId="29" xfId="0" applyFont="1" applyFill="1" applyBorder="1" applyAlignment="1">
      <alignment horizontal="center"/>
    </xf>
    <xf numFmtId="0" fontId="22" fillId="8" borderId="29" xfId="0" applyFont="1" applyFill="1" applyBorder="1" applyAlignment="1">
      <alignment horizontal="right" vertical="center"/>
    </xf>
    <xf numFmtId="3" fontId="22" fillId="8" borderId="25" xfId="0" applyNumberFormat="1" applyFont="1" applyFill="1" applyBorder="1" applyAlignment="1">
      <alignment horizontal="center" vertical="center"/>
    </xf>
    <xf numFmtId="3" fontId="22" fillId="10" borderId="25" xfId="0" applyNumberFormat="1" applyFont="1" applyFill="1" applyBorder="1" applyAlignment="1">
      <alignment vertical="center"/>
    </xf>
    <xf numFmtId="0" fontId="16" fillId="10" borderId="28" xfId="0" applyFont="1" applyFill="1" applyBorder="1" applyAlignment="1">
      <alignment vertical="center"/>
    </xf>
    <xf numFmtId="0" fontId="16" fillId="0" borderId="16" xfId="0" applyFont="1" applyBorder="1" applyAlignment="1">
      <alignment horizontal="center" vertical="center" wrapText="1"/>
    </xf>
    <xf numFmtId="4" fontId="16" fillId="0" borderId="16" xfId="0" applyNumberFormat="1" applyFont="1" applyBorder="1" applyAlignment="1">
      <alignment horizontal="center" vertical="center" wrapText="1"/>
    </xf>
    <xf numFmtId="1" fontId="22" fillId="10" borderId="25" xfId="0" applyNumberFormat="1" applyFont="1" applyFill="1" applyBorder="1" applyAlignment="1">
      <alignment horizontal="center"/>
    </xf>
    <xf numFmtId="0" fontId="22" fillId="10" borderId="30" xfId="0" applyFont="1" applyFill="1" applyBorder="1" applyAlignment="1">
      <alignment horizontal="center" vertical="center" wrapText="1"/>
    </xf>
    <xf numFmtId="3" fontId="22" fillId="10" borderId="31" xfId="0" applyNumberFormat="1" applyFont="1" applyFill="1" applyBorder="1"/>
    <xf numFmtId="4" fontId="16" fillId="0" borderId="32" xfId="0" applyNumberFormat="1" applyFont="1" applyBorder="1" applyAlignment="1">
      <alignment horizontal="right"/>
    </xf>
    <xf numFmtId="3" fontId="22" fillId="10" borderId="23" xfId="0" applyNumberFormat="1" applyFont="1" applyFill="1" applyBorder="1" applyAlignment="1">
      <alignment horizontal="right" vertical="center" wrapText="1"/>
    </xf>
    <xf numFmtId="3" fontId="23" fillId="10" borderId="28" xfId="0" applyNumberFormat="1" applyFont="1" applyFill="1" applyBorder="1"/>
    <xf numFmtId="3" fontId="31" fillId="8" borderId="28" xfId="0" applyNumberFormat="1" applyFont="1" applyFill="1" applyBorder="1" applyAlignment="1">
      <alignment horizontal="left" vertical="center"/>
    </xf>
    <xf numFmtId="0" fontId="25" fillId="8" borderId="4" xfId="0" applyFont="1" applyFill="1" applyBorder="1" applyAlignment="1">
      <alignment wrapText="1"/>
    </xf>
    <xf numFmtId="0" fontId="25" fillId="2" borderId="4" xfId="0" applyFont="1" applyFill="1" applyBorder="1" applyAlignment="1">
      <alignment vertical="top" wrapText="1"/>
    </xf>
    <xf numFmtId="0" fontId="16" fillId="2" borderId="16" xfId="0" applyFont="1" applyFill="1" applyBorder="1"/>
    <xf numFmtId="4" fontId="16" fillId="2" borderId="16" xfId="0" applyNumberFormat="1" applyFont="1" applyFill="1" applyBorder="1"/>
    <xf numFmtId="3" fontId="22" fillId="10" borderId="25" xfId="0" applyNumberFormat="1" applyFont="1" applyFill="1" applyBorder="1"/>
    <xf numFmtId="0" fontId="22" fillId="8" borderId="4" xfId="0" applyFont="1" applyFill="1" applyBorder="1" applyAlignment="1">
      <alignment horizontal="center" vertical="center" textRotation="90"/>
    </xf>
    <xf numFmtId="0" fontId="22" fillId="8" borderId="5" xfId="0" applyFont="1" applyFill="1" applyBorder="1" applyAlignment="1">
      <alignment horizontal="center" vertical="center"/>
    </xf>
    <xf numFmtId="0" fontId="51" fillId="2" borderId="0" xfId="0" applyFont="1" applyFill="1" applyAlignment="1">
      <alignment vertical="center"/>
    </xf>
    <xf numFmtId="0" fontId="11" fillId="0" borderId="0" xfId="0" applyFont="1" applyAlignment="1">
      <alignment horizontal="left" vertical="center" wrapText="1"/>
    </xf>
    <xf numFmtId="0" fontId="23" fillId="0" borderId="0" xfId="0" applyFont="1" applyAlignment="1">
      <alignment horizontal="center" vertical="center" wrapText="1"/>
    </xf>
    <xf numFmtId="0" fontId="18" fillId="0" borderId="1" xfId="0" applyFont="1" applyBorder="1" applyAlignment="1">
      <alignment horizontal="left" vertical="center" wrapText="1"/>
    </xf>
    <xf numFmtId="0" fontId="17" fillId="0" borderId="0" xfId="0" applyFont="1" applyAlignment="1">
      <alignment horizontal="center" vertical="center" wrapText="1"/>
    </xf>
    <xf numFmtId="0" fontId="18" fillId="0" borderId="1" xfId="0" applyFont="1" applyBorder="1" applyAlignment="1">
      <alignment horizontal="center" vertical="center" wrapText="1"/>
    </xf>
    <xf numFmtId="0" fontId="15" fillId="0" borderId="0" xfId="3" applyFont="1" applyBorder="1" applyAlignment="1">
      <alignment horizontal="left" vertical="top" wrapText="1"/>
    </xf>
    <xf numFmtId="0" fontId="22" fillId="0" borderId="0" xfId="0" applyFont="1" applyAlignment="1">
      <alignment horizontal="center"/>
    </xf>
    <xf numFmtId="0" fontId="16" fillId="0" borderId="0" xfId="0" applyFont="1" applyAlignment="1">
      <alignment horizontal="left" vertical="center" wrapText="1"/>
    </xf>
    <xf numFmtId="0" fontId="22" fillId="8" borderId="16" xfId="0" applyFont="1" applyFill="1" applyBorder="1" applyAlignment="1">
      <alignment horizontal="center" vertical="center"/>
    </xf>
    <xf numFmtId="0" fontId="22" fillId="8" borderId="8" xfId="0" applyFont="1" applyFill="1" applyBorder="1" applyAlignment="1">
      <alignment horizontal="center" vertical="center"/>
    </xf>
    <xf numFmtId="0" fontId="22" fillId="8" borderId="9" xfId="0" applyFont="1" applyFill="1" applyBorder="1" applyAlignment="1">
      <alignment horizontal="center" vertical="center"/>
    </xf>
    <xf numFmtId="0" fontId="22" fillId="8" borderId="4" xfId="0" applyFont="1" applyFill="1" applyBorder="1" applyAlignment="1">
      <alignment horizontal="center" vertical="center"/>
    </xf>
    <xf numFmtId="0" fontId="22" fillId="8" borderId="4" xfId="0" applyFont="1" applyFill="1" applyBorder="1" applyAlignment="1">
      <alignment horizontal="center" wrapText="1"/>
    </xf>
    <xf numFmtId="0" fontId="22" fillId="8" borderId="4" xfId="0" applyFont="1" applyFill="1" applyBorder="1" applyAlignment="1">
      <alignment horizontal="center" vertical="center" wrapText="1"/>
    </xf>
    <xf numFmtId="0" fontId="34" fillId="0" borderId="0" xfId="0" applyFont="1" applyAlignment="1">
      <alignment horizontal="center" vertical="center" wrapText="1"/>
    </xf>
    <xf numFmtId="0" fontId="22" fillId="2" borderId="5" xfId="0" applyFont="1" applyFill="1" applyBorder="1" applyAlignment="1">
      <alignment horizontal="right" vertical="center" wrapText="1"/>
    </xf>
    <xf numFmtId="0" fontId="22" fillId="2" borderId="6" xfId="0" applyFont="1" applyFill="1" applyBorder="1" applyAlignment="1">
      <alignment horizontal="right" vertical="center" wrapText="1"/>
    </xf>
    <xf numFmtId="0" fontId="16" fillId="0" borderId="0" xfId="0" applyFont="1" applyAlignment="1">
      <alignment horizontal="left" vertical="top" wrapText="1"/>
    </xf>
    <xf numFmtId="0" fontId="16" fillId="0" borderId="0" xfId="0" applyFont="1" applyBorder="1" applyAlignment="1">
      <alignment horizontal="left"/>
    </xf>
    <xf numFmtId="0" fontId="16" fillId="0" borderId="1" xfId="0" applyFont="1" applyBorder="1" applyAlignment="1">
      <alignment horizontal="left"/>
    </xf>
    <xf numFmtId="0" fontId="22" fillId="0" borderId="0" xfId="0" applyFont="1" applyAlignment="1">
      <alignment horizontal="center" vertical="center" wrapText="1"/>
    </xf>
    <xf numFmtId="0" fontId="22" fillId="8" borderId="16"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2" borderId="4" xfId="0" applyFont="1" applyFill="1" applyBorder="1" applyAlignment="1">
      <alignment horizontal="right"/>
    </xf>
    <xf numFmtId="0" fontId="16" fillId="2" borderId="5" xfId="0" applyFont="1" applyFill="1" applyBorder="1" applyAlignment="1">
      <alignment horizontal="right" vertical="center" wrapText="1"/>
    </xf>
    <xf numFmtId="0" fontId="16" fillId="2" borderId="6" xfId="0" applyFont="1" applyFill="1" applyBorder="1" applyAlignment="1">
      <alignment horizontal="right" vertical="center" wrapText="1"/>
    </xf>
    <xf numFmtId="0" fontId="16" fillId="0" borderId="10" xfId="0" applyFont="1" applyBorder="1" applyAlignment="1">
      <alignment horizontal="left"/>
    </xf>
    <xf numFmtId="0" fontId="22" fillId="0" borderId="0" xfId="0" applyFont="1" applyAlignment="1">
      <alignment vertical="center" wrapText="1"/>
    </xf>
    <xf numFmtId="0" fontId="16" fillId="0" borderId="0" xfId="0" applyFont="1" applyAlignment="1">
      <alignment vertical="center"/>
    </xf>
    <xf numFmtId="0" fontId="23" fillId="2" borderId="2" xfId="8" applyNumberFormat="1" applyFont="1" applyFill="1" applyBorder="1" applyAlignment="1">
      <alignment horizontal="right"/>
    </xf>
    <xf numFmtId="0" fontId="25" fillId="0" borderId="4" xfId="8" applyNumberFormat="1" applyFont="1" applyBorder="1" applyAlignment="1">
      <alignment horizontal="right"/>
    </xf>
    <xf numFmtId="0" fontId="16" fillId="0" borderId="4" xfId="0" applyFont="1" applyBorder="1" applyAlignment="1"/>
    <xf numFmtId="0" fontId="23" fillId="2" borderId="22" xfId="8" applyNumberFormat="1" applyFont="1" applyFill="1" applyBorder="1" applyAlignment="1">
      <alignment horizontal="right"/>
    </xf>
    <xf numFmtId="0" fontId="23" fillId="2" borderId="4" xfId="8" applyNumberFormat="1" applyFont="1" applyFill="1" applyBorder="1" applyAlignment="1">
      <alignment horizontal="center"/>
    </xf>
    <xf numFmtId="0" fontId="22" fillId="2" borderId="4" xfId="0" applyFont="1" applyFill="1" applyBorder="1" applyAlignment="1">
      <alignment horizontal="center"/>
    </xf>
    <xf numFmtId="0" fontId="23" fillId="2" borderId="2" xfId="8" applyFont="1" applyFill="1" applyBorder="1" applyAlignment="1">
      <alignment horizontal="center"/>
    </xf>
    <xf numFmtId="0" fontId="22" fillId="0" borderId="0" xfId="0" applyFont="1" applyAlignment="1">
      <alignment horizontal="center" vertical="center"/>
    </xf>
    <xf numFmtId="0" fontId="16" fillId="2" borderId="0"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21" xfId="0" applyFont="1" applyFill="1" applyBorder="1" applyAlignment="1">
      <alignment horizontal="center" vertical="center" wrapText="1"/>
    </xf>
    <xf numFmtId="0" fontId="25" fillId="0" borderId="0" xfId="0" applyFont="1" applyAlignment="1">
      <alignment horizontal="left" vertical="center" wrapText="1"/>
    </xf>
    <xf numFmtId="0" fontId="25" fillId="0" borderId="0" xfId="0" applyFont="1" applyBorder="1" applyAlignment="1">
      <alignment horizontal="center" vertical="center"/>
    </xf>
    <xf numFmtId="0" fontId="25" fillId="2" borderId="0" xfId="0" applyFont="1" applyFill="1" applyAlignment="1">
      <alignment horizontal="left" vertical="center" wrapText="1"/>
    </xf>
    <xf numFmtId="0" fontId="22" fillId="2" borderId="0" xfId="0" applyFont="1" applyFill="1" applyBorder="1" applyAlignment="1">
      <alignment horizontal="center"/>
    </xf>
    <xf numFmtId="0" fontId="16" fillId="10" borderId="28" xfId="0" applyFont="1" applyFill="1" applyBorder="1" applyAlignment="1">
      <alignment horizontal="left"/>
    </xf>
    <xf numFmtId="0" fontId="16" fillId="10" borderId="29" xfId="0" applyFont="1" applyFill="1" applyBorder="1" applyAlignment="1">
      <alignment horizontal="left"/>
    </xf>
    <xf numFmtId="0" fontId="22" fillId="8" borderId="0" xfId="0" applyFont="1" applyFill="1" applyAlignment="1">
      <alignment horizontal="center" vertical="center"/>
    </xf>
    <xf numFmtId="0" fontId="24" fillId="0" borderId="0" xfId="0" applyFont="1" applyAlignment="1">
      <alignment horizontal="center" wrapText="1"/>
    </xf>
    <xf numFmtId="0" fontId="24" fillId="0" borderId="0" xfId="0" applyFont="1" applyAlignment="1">
      <alignment horizontal="center"/>
    </xf>
    <xf numFmtId="0" fontId="24" fillId="0" borderId="0" xfId="0" applyFont="1" applyAlignment="1">
      <alignment vertical="center" wrapText="1"/>
    </xf>
    <xf numFmtId="0" fontId="24" fillId="0" borderId="0" xfId="0" applyFont="1" applyAlignment="1">
      <alignment horizontal="left" wrapText="1"/>
    </xf>
    <xf numFmtId="0" fontId="22" fillId="10" borderId="33" xfId="0" applyFont="1" applyFill="1" applyBorder="1" applyAlignment="1">
      <alignment horizontal="left" vertical="center"/>
    </xf>
    <xf numFmtId="0" fontId="22" fillId="10" borderId="26" xfId="0" applyFont="1" applyFill="1" applyBorder="1" applyAlignment="1">
      <alignment horizontal="left" vertical="center"/>
    </xf>
    <xf numFmtId="0" fontId="22" fillId="10" borderId="27" xfId="0" applyFont="1" applyFill="1" applyBorder="1" applyAlignment="1">
      <alignment horizontal="left" vertical="center"/>
    </xf>
    <xf numFmtId="0" fontId="16" fillId="2" borderId="4" xfId="0" applyFont="1" applyFill="1" applyBorder="1" applyAlignment="1">
      <alignment horizontal="center"/>
    </xf>
    <xf numFmtId="0" fontId="31" fillId="8" borderId="33" xfId="0" applyFont="1" applyFill="1" applyBorder="1" applyAlignment="1">
      <alignment horizontal="center" vertical="center"/>
    </xf>
    <xf numFmtId="0" fontId="31" fillId="8" borderId="26" xfId="0" applyFont="1" applyFill="1" applyBorder="1" applyAlignment="1">
      <alignment horizontal="center" vertical="center"/>
    </xf>
    <xf numFmtId="0" fontId="31" fillId="8" borderId="27" xfId="0" applyFont="1" applyFill="1" applyBorder="1" applyAlignment="1">
      <alignment horizontal="center" vertical="center"/>
    </xf>
    <xf numFmtId="0" fontId="38" fillId="0" borderId="0" xfId="0" applyFont="1" applyAlignment="1">
      <alignment horizontal="center"/>
    </xf>
    <xf numFmtId="3" fontId="16" fillId="0" borderId="5" xfId="0" applyNumberFormat="1" applyFont="1" applyBorder="1" applyAlignment="1">
      <alignment horizontal="center"/>
    </xf>
    <xf numFmtId="3" fontId="16" fillId="0" borderId="6" xfId="0" applyNumberFormat="1" applyFont="1" applyBorder="1" applyAlignment="1">
      <alignment horizontal="center"/>
    </xf>
    <xf numFmtId="4" fontId="25" fillId="8" borderId="5" xfId="0" applyNumberFormat="1" applyFont="1" applyFill="1" applyBorder="1" applyAlignment="1">
      <alignment horizontal="center"/>
    </xf>
    <xf numFmtId="4" fontId="25" fillId="8" borderId="6" xfId="0" applyNumberFormat="1" applyFont="1" applyFill="1" applyBorder="1" applyAlignment="1">
      <alignment horizontal="center"/>
    </xf>
    <xf numFmtId="0" fontId="22" fillId="8" borderId="5" xfId="0" applyFont="1" applyFill="1" applyBorder="1" applyAlignment="1">
      <alignment horizontal="center"/>
    </xf>
    <xf numFmtId="0" fontId="22" fillId="8" borderId="7" xfId="0" applyFont="1" applyFill="1" applyBorder="1" applyAlignment="1">
      <alignment horizontal="center"/>
    </xf>
    <xf numFmtId="0" fontId="22" fillId="8" borderId="6" xfId="0" applyFont="1" applyFill="1" applyBorder="1" applyAlignment="1">
      <alignment horizontal="center"/>
    </xf>
    <xf numFmtId="0" fontId="31" fillId="8" borderId="4" xfId="0" applyFont="1" applyFill="1" applyBorder="1" applyAlignment="1">
      <alignment horizontal="center" vertical="center"/>
    </xf>
    <xf numFmtId="0" fontId="22" fillId="8" borderId="4" xfId="0" applyFont="1" applyFill="1" applyBorder="1" applyAlignment="1">
      <alignment horizontal="center"/>
    </xf>
    <xf numFmtId="0" fontId="31" fillId="8" borderId="5" xfId="0" applyFont="1" applyFill="1" applyBorder="1" applyAlignment="1">
      <alignment horizontal="center"/>
    </xf>
    <xf numFmtId="0" fontId="31" fillId="8" borderId="6" xfId="0" applyFont="1" applyFill="1" applyBorder="1" applyAlignment="1">
      <alignment horizontal="center"/>
    </xf>
    <xf numFmtId="0" fontId="22" fillId="2" borderId="24" xfId="0" applyFont="1" applyFill="1" applyBorder="1" applyAlignment="1">
      <alignment horizontal="left" vertical="center" wrapText="1"/>
    </xf>
    <xf numFmtId="0" fontId="22" fillId="2" borderId="34" xfId="0" applyFont="1" applyFill="1" applyBorder="1" applyAlignment="1">
      <alignment horizontal="left"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2" borderId="5" xfId="0" applyFont="1" applyFill="1" applyBorder="1" applyAlignment="1">
      <alignment horizontal="center"/>
    </xf>
    <xf numFmtId="0" fontId="16" fillId="2" borderId="7" xfId="0" applyFont="1" applyFill="1" applyBorder="1" applyAlignment="1">
      <alignment horizontal="center"/>
    </xf>
    <xf numFmtId="0" fontId="16" fillId="2" borderId="6" xfId="0" applyFont="1" applyFill="1" applyBorder="1" applyAlignment="1">
      <alignment horizontal="center"/>
    </xf>
    <xf numFmtId="0" fontId="16" fillId="8" borderId="5" xfId="0" applyFont="1" applyFill="1" applyBorder="1" applyAlignment="1">
      <alignment horizontal="center" vertical="center"/>
    </xf>
    <xf numFmtId="0" fontId="16" fillId="8" borderId="6" xfId="0" applyFont="1" applyFill="1" applyBorder="1" applyAlignment="1">
      <alignment horizontal="center" vertical="center"/>
    </xf>
    <xf numFmtId="0" fontId="16" fillId="2" borderId="0" xfId="0" applyFont="1" applyFill="1" applyAlignment="1">
      <alignment horizontal="left" vertical="center" wrapText="1"/>
    </xf>
    <xf numFmtId="0" fontId="22" fillId="2" borderId="0" xfId="0" applyFont="1" applyFill="1" applyAlignment="1">
      <alignment horizontal="center" vertical="center" wrapText="1"/>
    </xf>
    <xf numFmtId="0" fontId="22" fillId="2" borderId="4" xfId="0" applyFont="1" applyFill="1" applyBorder="1" applyAlignment="1">
      <alignment horizontal="left"/>
    </xf>
    <xf numFmtId="0" fontId="11" fillId="0" borderId="0" xfId="0" applyFont="1" applyAlignment="1">
      <alignment horizontal="left" vertical="top" wrapText="1"/>
    </xf>
  </cellXfs>
  <cellStyles count="9">
    <cellStyle name="Excel Built-in Neutral" xfId="2" xr:uid="{00000000-0005-0000-0000-000001000000}"/>
    <cellStyle name="Normal" xfId="0" builtinId="0"/>
    <cellStyle name="Normal 10 2 2" xfId="6" xr:uid="{00000000-0005-0000-0000-000003000000}"/>
    <cellStyle name="Normal 2" xfId="1" xr:uid="{00000000-0005-0000-0000-000004000000}"/>
    <cellStyle name="Normal 3" xfId="3" xr:uid="{00000000-0005-0000-0000-000005000000}"/>
    <cellStyle name="Normal 4" xfId="8" xr:uid="{00000000-0005-0000-0000-000006000000}"/>
    <cellStyle name="Parasts 2" xfId="4" xr:uid="{00000000-0005-0000-0000-000008000000}"/>
    <cellStyle name="Parasts 3" xfId="5" xr:uid="{00000000-0005-0000-0000-000009000000}"/>
    <cellStyle name="Percent" xfId="7" builtinId="5"/>
  </cellStyles>
  <dxfs count="0"/>
  <tableStyles count="0" defaultTableStyle="TableStyleMedium2" defaultPivotStyle="PivotStyleLight16"/>
  <colors>
    <mruColors>
      <color rgb="FFFFCCFF"/>
      <color rgb="FF99FFCC"/>
      <color rgb="FF0099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COVID-19\L&#299;dzek&#316;iem%20neparedz&#275;tiem%20gad&#299;jumiem\STAC\New%20folder\APKOPOTS_barot&#326;u_transports_apr&#299;l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irts%20Lapins/AppData/Local/Microsoft/Windows/Temporary%20Internet%20Files/Content.Outlook/26KM6I30/Materialu%20nogadasana%20un%20Telts%20uzturesana_tame_Aprili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KOPOTS"/>
      <sheetName val="Vaivari_aprīlis"/>
      <sheetName val="Balvi_aprīlis"/>
      <sheetName val="Madona_aprīlis"/>
      <sheetName val="DRS_aprīlis"/>
      <sheetName val="Rīgas2._aprīlis"/>
      <sheetName val="Krāslava_aprīlis"/>
      <sheetName val="Rēzekne_aprīlis"/>
      <sheetName val="RAKUS_aprīlis"/>
      <sheetName val="Kuldīga_aprīlis"/>
      <sheetName val="ZKR_aprīlis"/>
      <sheetName val="Vidzeme_aprīlis"/>
      <sheetName val="Ģintermuiža_aprīlis"/>
      <sheetName val="Jelgava_aprīlis"/>
      <sheetName val="Dobele_aprīlis"/>
      <sheetName val="Ogre_aprīlis"/>
      <sheetName val="Aknīste_aprīlis"/>
      <sheetName val="RPNC_aprīlis"/>
      <sheetName val="Cēsis_aprīlis"/>
      <sheetName val="BKUS_aprīlis"/>
      <sheetName val="PSKUS_aprīlis_I"/>
      <sheetName val="PSKUS_aprīlis_II"/>
    </sheetNames>
    <sheetDataSet>
      <sheetData sheetId="0"/>
      <sheetData sheetId="1">
        <row r="6">
          <cell r="M6">
            <v>90</v>
          </cell>
        </row>
        <row r="10">
          <cell r="M10">
            <v>1</v>
          </cell>
        </row>
        <row r="32">
          <cell r="K32">
            <v>0.25119314911979168</v>
          </cell>
        </row>
      </sheetData>
      <sheetData sheetId="2">
        <row r="5">
          <cell r="L5">
            <v>10</v>
          </cell>
        </row>
        <row r="6">
          <cell r="L6">
            <v>4400</v>
          </cell>
        </row>
        <row r="9">
          <cell r="L9">
            <v>51</v>
          </cell>
        </row>
        <row r="31">
          <cell r="J31">
            <v>0.16883363466051138</v>
          </cell>
        </row>
      </sheetData>
      <sheetData sheetId="3">
        <row r="6">
          <cell r="L6">
            <v>2</v>
          </cell>
        </row>
        <row r="7">
          <cell r="L7">
            <v>695</v>
          </cell>
        </row>
        <row r="10">
          <cell r="L10">
            <v>15</v>
          </cell>
        </row>
        <row r="32">
          <cell r="J32">
            <v>0.22677754383567894</v>
          </cell>
        </row>
      </sheetData>
      <sheetData sheetId="4">
        <row r="5">
          <cell r="L5">
            <v>26</v>
          </cell>
        </row>
        <row r="6">
          <cell r="L6">
            <v>12272</v>
          </cell>
        </row>
        <row r="9">
          <cell r="L9">
            <v>367</v>
          </cell>
        </row>
        <row r="31">
          <cell r="J31">
            <v>0.24413137860794487</v>
          </cell>
        </row>
      </sheetData>
      <sheetData sheetId="5">
        <row r="5">
          <cell r="L5">
            <v>12</v>
          </cell>
        </row>
        <row r="6">
          <cell r="L6">
            <v>288</v>
          </cell>
        </row>
        <row r="9">
          <cell r="L9">
            <v>76</v>
          </cell>
        </row>
        <row r="31">
          <cell r="J31">
            <v>0.31017159793749999</v>
          </cell>
        </row>
      </sheetData>
      <sheetData sheetId="6">
        <row r="6">
          <cell r="L6">
            <v>576</v>
          </cell>
        </row>
        <row r="9">
          <cell r="L9">
            <v>100</v>
          </cell>
        </row>
        <row r="31">
          <cell r="J31">
            <v>0.20168318198437499</v>
          </cell>
        </row>
      </sheetData>
      <sheetData sheetId="7">
        <row r="5">
          <cell r="L5">
            <v>3</v>
          </cell>
        </row>
        <row r="6">
          <cell r="L6">
            <v>1500</v>
          </cell>
        </row>
        <row r="9">
          <cell r="L9">
            <v>26</v>
          </cell>
        </row>
        <row r="31">
          <cell r="J31">
            <v>0.17776749789500002</v>
          </cell>
        </row>
      </sheetData>
      <sheetData sheetId="8">
        <row r="5">
          <cell r="O5">
            <v>127</v>
          </cell>
        </row>
        <row r="6">
          <cell r="O6">
            <v>1212</v>
          </cell>
        </row>
        <row r="9">
          <cell r="O9">
            <v>4263</v>
          </cell>
        </row>
        <row r="31">
          <cell r="M31">
            <v>0.40634432623824257</v>
          </cell>
        </row>
      </sheetData>
      <sheetData sheetId="9">
        <row r="5">
          <cell r="L5">
            <v>2</v>
          </cell>
        </row>
        <row r="6">
          <cell r="L6">
            <v>688</v>
          </cell>
        </row>
        <row r="9">
          <cell r="L9">
            <v>2</v>
          </cell>
        </row>
        <row r="31">
          <cell r="J31">
            <v>0.15999749999999999</v>
          </cell>
        </row>
      </sheetData>
      <sheetData sheetId="10">
        <row r="5">
          <cell r="L5">
            <v>4</v>
          </cell>
        </row>
        <row r="6">
          <cell r="L6">
            <v>1737</v>
          </cell>
        </row>
        <row r="9">
          <cell r="L9">
            <v>26</v>
          </cell>
        </row>
        <row r="31">
          <cell r="J31">
            <v>0.18781234920887308</v>
          </cell>
        </row>
      </sheetData>
      <sheetData sheetId="11">
        <row r="5">
          <cell r="L5">
            <v>35</v>
          </cell>
        </row>
        <row r="6">
          <cell r="L6">
            <v>7260</v>
          </cell>
        </row>
        <row r="9">
          <cell r="L9">
            <v>362</v>
          </cell>
        </row>
        <row r="31">
          <cell r="J31">
            <v>0.27489350750191022</v>
          </cell>
        </row>
      </sheetData>
      <sheetData sheetId="12">
        <row r="5">
          <cell r="L5">
            <v>13</v>
          </cell>
        </row>
        <row r="6">
          <cell r="L6">
            <v>355</v>
          </cell>
        </row>
        <row r="9">
          <cell r="L9">
            <v>160</v>
          </cell>
        </row>
        <row r="31">
          <cell r="J31">
            <v>0.22720206963050177</v>
          </cell>
        </row>
      </sheetData>
      <sheetData sheetId="13">
        <row r="5">
          <cell r="S5">
            <v>52</v>
          </cell>
        </row>
        <row r="6">
          <cell r="S6">
            <v>5180</v>
          </cell>
        </row>
        <row r="9">
          <cell r="S9">
            <v>399</v>
          </cell>
        </row>
        <row r="37">
          <cell r="Q37">
            <v>0.32758838628499032</v>
          </cell>
        </row>
      </sheetData>
      <sheetData sheetId="14">
        <row r="5">
          <cell r="L5">
            <v>13</v>
          </cell>
        </row>
        <row r="6">
          <cell r="L6">
            <v>2262</v>
          </cell>
        </row>
        <row r="9">
          <cell r="L9">
            <v>55</v>
          </cell>
        </row>
        <row r="31">
          <cell r="J31">
            <v>0.17366978445150863</v>
          </cell>
        </row>
      </sheetData>
      <sheetData sheetId="15">
        <row r="5">
          <cell r="L5">
            <v>52</v>
          </cell>
        </row>
        <row r="6">
          <cell r="L6">
            <v>4027.4</v>
          </cell>
        </row>
        <row r="9">
          <cell r="L9">
            <v>262</v>
          </cell>
        </row>
        <row r="31">
          <cell r="J31">
            <v>0.20463886746141666</v>
          </cell>
        </row>
      </sheetData>
      <sheetData sheetId="16">
        <row r="5">
          <cell r="L5">
            <v>1</v>
          </cell>
        </row>
        <row r="6">
          <cell r="L6">
            <v>155</v>
          </cell>
        </row>
        <row r="9">
          <cell r="L9">
            <v>50</v>
          </cell>
        </row>
        <row r="31">
          <cell r="J31">
            <v>0.22164024291028228</v>
          </cell>
        </row>
      </sheetData>
      <sheetData sheetId="17">
        <row r="5">
          <cell r="L5">
            <v>4</v>
          </cell>
        </row>
        <row r="6">
          <cell r="L6">
            <v>114</v>
          </cell>
        </row>
        <row r="9">
          <cell r="L9">
            <v>72</v>
          </cell>
        </row>
        <row r="31">
          <cell r="J31">
            <v>0.29727360064144737</v>
          </cell>
        </row>
      </sheetData>
      <sheetData sheetId="18">
        <row r="5">
          <cell r="L5">
            <v>13</v>
          </cell>
        </row>
        <row r="6">
          <cell r="L6">
            <v>2223</v>
          </cell>
        </row>
        <row r="9">
          <cell r="L9">
            <v>412</v>
          </cell>
        </row>
        <row r="31">
          <cell r="J31">
            <v>0.20085724720949563</v>
          </cell>
        </row>
      </sheetData>
      <sheetData sheetId="19">
        <row r="5">
          <cell r="M5">
            <v>52</v>
          </cell>
        </row>
        <row r="6">
          <cell r="M6">
            <v>2007</v>
          </cell>
        </row>
        <row r="31">
          <cell r="K31">
            <v>0.25149902658585577</v>
          </cell>
        </row>
      </sheetData>
      <sheetData sheetId="20">
        <row r="5">
          <cell r="L5">
            <v>124</v>
          </cell>
        </row>
        <row r="6">
          <cell r="L6">
            <v>3720</v>
          </cell>
        </row>
        <row r="9">
          <cell r="L9">
            <v>546</v>
          </cell>
        </row>
        <row r="31">
          <cell r="J31">
            <v>0.23420256275000001</v>
          </cell>
        </row>
      </sheetData>
      <sheetData sheetId="21">
        <row r="5">
          <cell r="L5">
            <v>46</v>
          </cell>
        </row>
        <row r="6">
          <cell r="L6">
            <v>1380</v>
          </cell>
        </row>
        <row r="9">
          <cell r="L9">
            <v>883</v>
          </cell>
        </row>
        <row r="31">
          <cell r="J31">
            <v>0.22975896551562502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ts kopējās izmaksas 04"/>
      <sheetName val="Alga_atsifrejums"/>
      <sheetName val="Pielikums"/>
      <sheetName val="Mat.nogādāšana"/>
      <sheetName val="Telts uzturēšana"/>
      <sheetName val="IAL"/>
      <sheetName val="Papildus atšifrējums"/>
      <sheetName val="kalendars 2020"/>
    </sheetNames>
    <sheetDataSet>
      <sheetData sheetId="0" refreshError="1"/>
      <sheetData sheetId="1">
        <row r="26">
          <cell r="L26">
            <v>3516.7200000000007</v>
          </cell>
        </row>
        <row r="39">
          <cell r="L39">
            <v>863.93000000000006</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M35"/>
  <sheetViews>
    <sheetView showGridLines="0" tabSelected="1" zoomScale="84" zoomScaleNormal="84" workbookViewId="0">
      <selection activeCell="A41" sqref="A41"/>
    </sheetView>
  </sheetViews>
  <sheetFormatPr defaultColWidth="9.140625" defaultRowHeight="15" customHeight="1" x14ac:dyDescent="0.25"/>
  <cols>
    <col min="1" max="1" width="82.5703125" style="271" customWidth="1"/>
    <col min="2" max="2" width="18.85546875" style="480" customWidth="1"/>
    <col min="3" max="3" width="3.140625" style="271" customWidth="1"/>
    <col min="4" max="5" width="9.140625" style="271"/>
    <col min="6" max="6" width="10" style="271" bestFit="1" customWidth="1"/>
    <col min="7" max="11" width="9.140625" style="271"/>
    <col min="12" max="12" width="9.5703125" style="271" bestFit="1" customWidth="1"/>
    <col min="13" max="16384" width="9.140625" style="271"/>
  </cols>
  <sheetData>
    <row r="1" spans="1:13" ht="15" customHeight="1" x14ac:dyDescent="0.25">
      <c r="A1" s="483" t="s">
        <v>174</v>
      </c>
      <c r="B1" s="484" t="s">
        <v>1</v>
      </c>
    </row>
    <row r="2" spans="1:13" ht="15" customHeight="1" x14ac:dyDescent="0.25">
      <c r="A2" s="485" t="s">
        <v>970</v>
      </c>
      <c r="B2" s="486">
        <f>B14+B7+B3</f>
        <v>3256905</v>
      </c>
    </row>
    <row r="3" spans="1:13" ht="15" customHeight="1" x14ac:dyDescent="0.25">
      <c r="A3" s="464" t="s">
        <v>1900</v>
      </c>
      <c r="B3" s="465">
        <f>SUM(B4:B6)</f>
        <v>667392</v>
      </c>
    </row>
    <row r="4" spans="1:13" ht="15" customHeight="1" x14ac:dyDescent="0.25">
      <c r="A4" s="242" t="s">
        <v>977</v>
      </c>
      <c r="B4" s="481">
        <v>187209</v>
      </c>
    </row>
    <row r="5" spans="1:13" ht="15" customHeight="1" x14ac:dyDescent="0.25">
      <c r="A5" s="242" t="s">
        <v>978</v>
      </c>
      <c r="B5" s="481">
        <v>3627</v>
      </c>
    </row>
    <row r="6" spans="1:13" ht="15" customHeight="1" x14ac:dyDescent="0.25">
      <c r="A6" s="242" t="s">
        <v>979</v>
      </c>
      <c r="B6" s="481">
        <v>476556</v>
      </c>
    </row>
    <row r="7" spans="1:13" ht="15" customHeight="1" x14ac:dyDescent="0.25">
      <c r="A7" s="464" t="s">
        <v>971</v>
      </c>
      <c r="B7" s="465">
        <f>SUM(B8:B13)</f>
        <v>143969</v>
      </c>
    </row>
    <row r="8" spans="1:13" ht="15" customHeight="1" x14ac:dyDescent="0.25">
      <c r="A8" s="242" t="s">
        <v>972</v>
      </c>
      <c r="B8" s="481">
        <v>77749</v>
      </c>
    </row>
    <row r="9" spans="1:13" ht="15" customHeight="1" x14ac:dyDescent="0.25">
      <c r="A9" s="242" t="s">
        <v>973</v>
      </c>
      <c r="B9" s="481">
        <v>30042</v>
      </c>
    </row>
    <row r="10" spans="1:13" ht="15" customHeight="1" x14ac:dyDescent="0.25">
      <c r="A10" s="16" t="s">
        <v>974</v>
      </c>
      <c r="B10" s="481">
        <v>12518</v>
      </c>
    </row>
    <row r="11" spans="1:13" ht="15" customHeight="1" x14ac:dyDescent="0.25">
      <c r="A11" s="16" t="s">
        <v>975</v>
      </c>
      <c r="B11" s="481">
        <v>652</v>
      </c>
    </row>
    <row r="12" spans="1:13" ht="15" customHeight="1" x14ac:dyDescent="0.25">
      <c r="A12" s="16" t="s">
        <v>976</v>
      </c>
      <c r="B12" s="481">
        <v>22914</v>
      </c>
    </row>
    <row r="13" spans="1:13" ht="15" customHeight="1" x14ac:dyDescent="0.25">
      <c r="A13" s="16" t="s">
        <v>1946</v>
      </c>
      <c r="B13" s="481">
        <v>94</v>
      </c>
    </row>
    <row r="14" spans="1:13" ht="15" customHeight="1" x14ac:dyDescent="0.25">
      <c r="A14" s="464" t="s">
        <v>37</v>
      </c>
      <c r="B14" s="465">
        <f>B15+B20+B23+B27+B30+B33</f>
        <v>2445544</v>
      </c>
    </row>
    <row r="15" spans="1:13" ht="15" customHeight="1" x14ac:dyDescent="0.25">
      <c r="A15" s="466" t="s">
        <v>38</v>
      </c>
      <c r="B15" s="467">
        <f>SUM(B16:B19)</f>
        <v>2131668</v>
      </c>
    </row>
    <row r="16" spans="1:13" ht="15" customHeight="1" x14ac:dyDescent="0.25">
      <c r="A16" s="468" t="s">
        <v>26</v>
      </c>
      <c r="B16" s="476">
        <v>1078408</v>
      </c>
      <c r="D16" s="469"/>
      <c r="E16" s="469"/>
      <c r="F16" s="469"/>
      <c r="G16" s="469"/>
      <c r="H16" s="469"/>
      <c r="I16" s="469"/>
      <c r="J16" s="469"/>
      <c r="K16" s="470"/>
      <c r="L16" s="471"/>
      <c r="M16" s="34"/>
    </row>
    <row r="17" spans="1:13" ht="15" customHeight="1" x14ac:dyDescent="0.25">
      <c r="A17" s="468" t="s">
        <v>24</v>
      </c>
      <c r="B17" s="476">
        <v>597889</v>
      </c>
      <c r="D17" s="472"/>
      <c r="E17" s="472"/>
      <c r="K17" s="34"/>
      <c r="L17" s="34"/>
      <c r="M17" s="34"/>
    </row>
    <row r="18" spans="1:13" ht="15" customHeight="1" x14ac:dyDescent="0.25">
      <c r="A18" s="468" t="s">
        <v>25</v>
      </c>
      <c r="B18" s="476">
        <v>437783</v>
      </c>
      <c r="D18" s="472"/>
      <c r="K18" s="34"/>
      <c r="L18" s="473"/>
      <c r="M18" s="34"/>
    </row>
    <row r="19" spans="1:13" ht="15" customHeight="1" x14ac:dyDescent="0.25">
      <c r="A19" s="468" t="s">
        <v>397</v>
      </c>
      <c r="B19" s="476">
        <v>17588</v>
      </c>
      <c r="D19" s="474"/>
      <c r="E19" s="469"/>
      <c r="F19" s="469"/>
      <c r="G19" s="469"/>
      <c r="H19" s="469"/>
      <c r="I19" s="469"/>
      <c r="K19" s="34"/>
      <c r="L19" s="473"/>
      <c r="M19" s="34"/>
    </row>
    <row r="20" spans="1:13" ht="15" customHeight="1" x14ac:dyDescent="0.25">
      <c r="A20" s="466" t="s">
        <v>40</v>
      </c>
      <c r="B20" s="467">
        <f>SUM(B21:B22)</f>
        <v>125081</v>
      </c>
      <c r="K20" s="34"/>
      <c r="L20" s="34"/>
      <c r="M20" s="34"/>
    </row>
    <row r="21" spans="1:13" ht="15" customHeight="1" x14ac:dyDescent="0.25">
      <c r="A21" s="468" t="s">
        <v>24</v>
      </c>
      <c r="B21" s="476">
        <v>4282</v>
      </c>
      <c r="K21" s="34"/>
      <c r="L21" s="34"/>
      <c r="M21" s="34"/>
    </row>
    <row r="22" spans="1:13" ht="15" customHeight="1" x14ac:dyDescent="0.25">
      <c r="A22" s="468" t="s">
        <v>25</v>
      </c>
      <c r="B22" s="476">
        <v>120799</v>
      </c>
      <c r="D22" s="469"/>
      <c r="K22" s="34"/>
      <c r="L22" s="34"/>
      <c r="M22" s="34"/>
    </row>
    <row r="23" spans="1:13" ht="15" customHeight="1" x14ac:dyDescent="0.25">
      <c r="A23" s="466" t="s">
        <v>39</v>
      </c>
      <c r="B23" s="467">
        <f>SUM(B24:B26)</f>
        <v>83699</v>
      </c>
      <c r="K23" s="34"/>
      <c r="L23" s="34"/>
      <c r="M23" s="34"/>
    </row>
    <row r="24" spans="1:13" ht="15" customHeight="1" x14ac:dyDescent="0.25">
      <c r="A24" s="468" t="s">
        <v>41</v>
      </c>
      <c r="B24" s="481">
        <v>6323</v>
      </c>
      <c r="D24" s="475"/>
      <c r="K24" s="34"/>
      <c r="L24" s="34"/>
      <c r="M24" s="34"/>
    </row>
    <row r="25" spans="1:13" ht="15" customHeight="1" x14ac:dyDescent="0.25">
      <c r="A25" s="468" t="s">
        <v>25</v>
      </c>
      <c r="B25" s="476">
        <v>59255</v>
      </c>
      <c r="D25" s="469"/>
      <c r="K25" s="34"/>
      <c r="L25" s="473"/>
      <c r="M25" s="34"/>
    </row>
    <row r="26" spans="1:13" ht="15" customHeight="1" x14ac:dyDescent="0.25">
      <c r="A26" s="468" t="s">
        <v>27</v>
      </c>
      <c r="B26" s="476">
        <v>18121</v>
      </c>
      <c r="D26" s="469"/>
      <c r="K26" s="34"/>
      <c r="L26" s="34"/>
      <c r="M26" s="34"/>
    </row>
    <row r="27" spans="1:13" ht="15" customHeight="1" x14ac:dyDescent="0.25">
      <c r="A27" s="466" t="s">
        <v>32</v>
      </c>
      <c r="B27" s="467">
        <f>SUM(B28:B29)</f>
        <v>63093</v>
      </c>
      <c r="K27" s="34"/>
      <c r="L27" s="34"/>
      <c r="M27" s="34"/>
    </row>
    <row r="28" spans="1:13" ht="15" customHeight="1" x14ac:dyDescent="0.25">
      <c r="A28" s="468" t="s">
        <v>31</v>
      </c>
      <c r="B28" s="476">
        <v>13368</v>
      </c>
      <c r="K28" s="34"/>
    </row>
    <row r="29" spans="1:13" ht="15" customHeight="1" x14ac:dyDescent="0.25">
      <c r="A29" s="468" t="s">
        <v>25</v>
      </c>
      <c r="B29" s="482">
        <v>49725</v>
      </c>
      <c r="D29" s="469"/>
      <c r="K29" s="34"/>
    </row>
    <row r="30" spans="1:13" ht="15" customHeight="1" x14ac:dyDescent="0.25">
      <c r="A30" s="466" t="s">
        <v>3</v>
      </c>
      <c r="B30" s="467">
        <f>SUM(B31:B32)</f>
        <v>24730</v>
      </c>
      <c r="K30" s="34"/>
    </row>
    <row r="31" spans="1:13" ht="15" customHeight="1" x14ac:dyDescent="0.25">
      <c r="A31" s="468" t="s">
        <v>60</v>
      </c>
      <c r="B31" s="476">
        <v>5771</v>
      </c>
      <c r="D31" s="477"/>
      <c r="E31" s="477"/>
      <c r="F31" s="477"/>
      <c r="G31" s="477"/>
      <c r="K31" s="34"/>
    </row>
    <row r="32" spans="1:13" ht="15" customHeight="1" x14ac:dyDescent="0.25">
      <c r="A32" s="468" t="s">
        <v>59</v>
      </c>
      <c r="B32" s="476">
        <v>18959</v>
      </c>
      <c r="D32" s="237"/>
      <c r="F32" s="237"/>
      <c r="K32" s="34"/>
    </row>
    <row r="33" spans="1:11" ht="15" customHeight="1" x14ac:dyDescent="0.25">
      <c r="A33" s="466" t="s">
        <v>28</v>
      </c>
      <c r="B33" s="467">
        <f>SUM(B34:B34)</f>
        <v>17273</v>
      </c>
      <c r="K33" s="34"/>
    </row>
    <row r="34" spans="1:11" ht="15" customHeight="1" x14ac:dyDescent="0.25">
      <c r="A34" s="468" t="s">
        <v>2</v>
      </c>
      <c r="B34" s="476">
        <v>17273</v>
      </c>
      <c r="K34" s="34"/>
    </row>
    <row r="35" spans="1:11" ht="15" customHeight="1" x14ac:dyDescent="0.25">
      <c r="A35" s="478"/>
      <c r="B35" s="479"/>
      <c r="D35" s="469"/>
      <c r="E35" s="469"/>
      <c r="F35" s="469"/>
      <c r="G35" s="469"/>
    </row>
  </sheetData>
  <pageMargins left="0.70866141732283472" right="0.70866141732283472" top="0.74803149606299213" bottom="0.74803149606299213"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F18"/>
  <sheetViews>
    <sheetView showGridLines="0" zoomScale="73" zoomScaleNormal="73" workbookViewId="0">
      <selection activeCell="C14" sqref="C14"/>
    </sheetView>
  </sheetViews>
  <sheetFormatPr defaultRowHeight="15" x14ac:dyDescent="0.25"/>
  <cols>
    <col min="1" max="1" width="8.28515625" style="10" customWidth="1"/>
    <col min="2" max="2" width="27.42578125" style="10" customWidth="1"/>
    <col min="3" max="6" width="22.28515625" style="10" customWidth="1"/>
    <col min="7" max="16384" width="9.140625" style="10"/>
  </cols>
  <sheetData>
    <row r="1" spans="1:6" ht="99" customHeight="1" x14ac:dyDescent="0.25">
      <c r="E1" s="520" t="s">
        <v>1959</v>
      </c>
      <c r="F1" s="520"/>
    </row>
    <row r="2" spans="1:6" ht="16.5" x14ac:dyDescent="0.25">
      <c r="A2" s="527" t="s">
        <v>1890</v>
      </c>
      <c r="B2" s="527"/>
      <c r="C2" s="527"/>
      <c r="D2" s="527"/>
      <c r="E2" s="527"/>
      <c r="F2" s="527"/>
    </row>
    <row r="3" spans="1:6" x14ac:dyDescent="0.25">
      <c r="A3" s="532" t="s">
        <v>1898</v>
      </c>
      <c r="B3" s="532"/>
    </row>
    <row r="4" spans="1:6" ht="35.25" customHeight="1" x14ac:dyDescent="0.25">
      <c r="A4" s="193" t="s">
        <v>278</v>
      </c>
      <c r="B4" s="193" t="s">
        <v>980</v>
      </c>
      <c r="C4" s="193" t="s">
        <v>1002</v>
      </c>
      <c r="D4" s="193" t="s">
        <v>1014</v>
      </c>
      <c r="E4" s="193" t="s">
        <v>1899</v>
      </c>
      <c r="F4" s="193" t="s">
        <v>1894</v>
      </c>
    </row>
    <row r="5" spans="1:6" s="215" customFormat="1" x14ac:dyDescent="0.25">
      <c r="A5" s="40">
        <v>1</v>
      </c>
      <c r="B5" s="42" t="s">
        <v>997</v>
      </c>
      <c r="C5" s="40">
        <v>306.2</v>
      </c>
      <c r="D5" s="40">
        <v>4</v>
      </c>
      <c r="E5" s="216">
        <v>0.30583137763437174</v>
      </c>
      <c r="F5" s="217">
        <f>C5*E5</f>
        <v>93.645567831644627</v>
      </c>
    </row>
    <row r="6" spans="1:6" s="215" customFormat="1" x14ac:dyDescent="0.25">
      <c r="A6" s="539" t="s">
        <v>36</v>
      </c>
      <c r="B6" s="540"/>
      <c r="C6" s="40">
        <v>306.2</v>
      </c>
      <c r="D6" s="40">
        <v>4</v>
      </c>
      <c r="E6" s="216">
        <v>0.30583137763437174</v>
      </c>
      <c r="F6" s="218">
        <f>F5</f>
        <v>93.645567831644627</v>
      </c>
    </row>
    <row r="7" spans="1:6" x14ac:dyDescent="0.25">
      <c r="A7" s="541" t="s">
        <v>1015</v>
      </c>
      <c r="B7" s="541"/>
      <c r="C7" s="541"/>
    </row>
    <row r="18" ht="18.75" customHeight="1" x14ac:dyDescent="0.25"/>
  </sheetData>
  <mergeCells count="5">
    <mergeCell ref="A2:F2"/>
    <mergeCell ref="A6:B6"/>
    <mergeCell ref="A3:B3"/>
    <mergeCell ref="A7:C7"/>
    <mergeCell ref="E1:F1"/>
  </mergeCells>
  <pageMargins left="0.7" right="0.7"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L46"/>
  <sheetViews>
    <sheetView showGridLines="0" zoomScale="64" zoomScaleNormal="64" workbookViewId="0">
      <selection sqref="A1:A1048576"/>
    </sheetView>
  </sheetViews>
  <sheetFormatPr defaultColWidth="9.140625" defaultRowHeight="15" x14ac:dyDescent="0.25"/>
  <cols>
    <col min="1" max="1" width="4.28515625" style="227" customWidth="1"/>
    <col min="2" max="2" width="66.7109375" style="228" customWidth="1"/>
    <col min="3" max="3" width="22" style="227" customWidth="1"/>
    <col min="4" max="4" width="14.7109375" style="227" customWidth="1"/>
    <col min="5" max="5" width="13.28515625" style="228" customWidth="1"/>
    <col min="6" max="6" width="14.28515625" style="228" customWidth="1"/>
    <col min="7" max="7" width="15.28515625" style="228" customWidth="1"/>
    <col min="8" max="11" width="9.140625" style="228"/>
    <col min="12" max="12" width="10" style="228" bestFit="1" customWidth="1"/>
    <col min="13" max="16384" width="9.140625" style="228"/>
  </cols>
  <sheetData>
    <row r="1" spans="1:7" ht="89.25" customHeight="1" x14ac:dyDescent="0.25">
      <c r="E1" s="513" t="s">
        <v>1958</v>
      </c>
      <c r="F1" s="513"/>
      <c r="G1" s="513"/>
    </row>
    <row r="2" spans="1:7" x14ac:dyDescent="0.25">
      <c r="B2" s="551" t="s">
        <v>1901</v>
      </c>
      <c r="C2" s="551"/>
      <c r="D2" s="551"/>
      <c r="E2" s="551"/>
      <c r="F2" s="551"/>
      <c r="G2" s="551"/>
    </row>
    <row r="5" spans="1:7" x14ac:dyDescent="0.25">
      <c r="B5" s="230" t="s">
        <v>24</v>
      </c>
      <c r="C5" s="219" t="s">
        <v>0</v>
      </c>
      <c r="D5" s="220" t="s">
        <v>175</v>
      </c>
      <c r="E5" s="219" t="s">
        <v>1906</v>
      </c>
    </row>
    <row r="6" spans="1:7" ht="30" x14ac:dyDescent="0.25">
      <c r="B6" s="42" t="s">
        <v>29</v>
      </c>
      <c r="C6" s="178">
        <v>57.45</v>
      </c>
      <c r="D6" s="240">
        <v>5172</v>
      </c>
      <c r="E6" s="241">
        <f>C6*D6</f>
        <v>297131.40000000002</v>
      </c>
    </row>
    <row r="7" spans="1:7" ht="30" x14ac:dyDescent="0.25">
      <c r="A7" s="228"/>
      <c r="B7" s="42" t="s">
        <v>30</v>
      </c>
      <c r="C7" s="178">
        <v>23.33</v>
      </c>
      <c r="D7" s="62">
        <v>350</v>
      </c>
      <c r="E7" s="241">
        <f>C7*D7</f>
        <v>8165.4999999999991</v>
      </c>
    </row>
    <row r="8" spans="1:7" ht="27" customHeight="1" x14ac:dyDescent="0.25">
      <c r="A8" s="228"/>
      <c r="B8" s="42" t="s">
        <v>176</v>
      </c>
      <c r="C8" s="178">
        <v>52.23</v>
      </c>
      <c r="D8" s="240">
        <v>5602</v>
      </c>
      <c r="E8" s="241">
        <f>C8*D8</f>
        <v>292592.45999999996</v>
      </c>
    </row>
    <row r="9" spans="1:7" x14ac:dyDescent="0.25">
      <c r="A9" s="228"/>
      <c r="B9" s="242"/>
      <c r="C9" s="178"/>
      <c r="D9" s="243">
        <f>SUM(D6:D8)</f>
        <v>11124</v>
      </c>
      <c r="E9" s="263">
        <f>SUM(E6:E8)</f>
        <v>597889.36</v>
      </c>
    </row>
    <row r="10" spans="1:7" x14ac:dyDescent="0.25">
      <c r="B10" s="242"/>
      <c r="C10" s="178"/>
      <c r="D10" s="178"/>
      <c r="E10" s="242"/>
    </row>
    <row r="11" spans="1:7" x14ac:dyDescent="0.25">
      <c r="B11" s="244" t="s">
        <v>25</v>
      </c>
      <c r="C11" s="245" t="s">
        <v>0</v>
      </c>
      <c r="D11" s="246" t="s">
        <v>1902</v>
      </c>
      <c r="E11" s="247" t="s">
        <v>1906</v>
      </c>
    </row>
    <row r="12" spans="1:7" ht="30" x14ac:dyDescent="0.25">
      <c r="B12" s="42" t="s">
        <v>1903</v>
      </c>
      <c r="C12" s="198">
        <v>47.55</v>
      </c>
      <c r="D12" s="178">
        <v>9115</v>
      </c>
      <c r="E12" s="248">
        <f>C12*D12</f>
        <v>433418.25</v>
      </c>
      <c r="G12" s="10"/>
    </row>
    <row r="13" spans="1:7" x14ac:dyDescent="0.25">
      <c r="B13" s="242" t="s">
        <v>1904</v>
      </c>
      <c r="C13" s="178">
        <v>25.23</v>
      </c>
      <c r="D13" s="178">
        <v>173</v>
      </c>
      <c r="E13" s="48">
        <f>C13*D13</f>
        <v>4364.79</v>
      </c>
    </row>
    <row r="14" spans="1:7" x14ac:dyDescent="0.25">
      <c r="B14" s="47"/>
      <c r="C14" s="178"/>
      <c r="D14" s="178"/>
      <c r="E14" s="263">
        <f>E12+E13</f>
        <v>437783.03999999998</v>
      </c>
    </row>
    <row r="16" spans="1:7" ht="26.25" customHeight="1" x14ac:dyDescent="0.25">
      <c r="B16" s="230" t="s">
        <v>276</v>
      </c>
    </row>
    <row r="17" spans="2:10" ht="30" x14ac:dyDescent="0.25">
      <c r="B17" s="255" t="s">
        <v>260</v>
      </c>
      <c r="C17" s="255" t="s">
        <v>261</v>
      </c>
      <c r="D17" s="255" t="s">
        <v>262</v>
      </c>
      <c r="E17" s="255" t="s">
        <v>263</v>
      </c>
      <c r="F17" s="255" t="s">
        <v>264</v>
      </c>
      <c r="G17" s="256" t="s">
        <v>265</v>
      </c>
    </row>
    <row r="18" spans="2:10" x14ac:dyDescent="0.25">
      <c r="B18" s="250" t="s">
        <v>266</v>
      </c>
      <c r="C18" s="250" t="s">
        <v>267</v>
      </c>
      <c r="D18" s="251">
        <v>2</v>
      </c>
      <c r="E18" s="251">
        <v>43.61</v>
      </c>
      <c r="F18" s="251">
        <v>70</v>
      </c>
      <c r="G18" s="252">
        <f>E18*F18</f>
        <v>3052.7</v>
      </c>
    </row>
    <row r="19" spans="2:10" x14ac:dyDescent="0.25">
      <c r="B19" s="250" t="s">
        <v>268</v>
      </c>
      <c r="C19" s="250" t="s">
        <v>269</v>
      </c>
      <c r="D19" s="251">
        <v>2</v>
      </c>
      <c r="E19" s="251">
        <v>57.17</v>
      </c>
      <c r="F19" s="251">
        <v>3</v>
      </c>
      <c r="G19" s="252">
        <f>E19*F19</f>
        <v>171.51</v>
      </c>
    </row>
    <row r="20" spans="2:10" ht="20.25" customHeight="1" x14ac:dyDescent="0.25">
      <c r="B20" s="250"/>
      <c r="C20" s="250"/>
      <c r="D20" s="548" t="s">
        <v>1907</v>
      </c>
      <c r="E20" s="548"/>
      <c r="F20" s="548"/>
      <c r="G20" s="258">
        <f>SUM(G18:G19)</f>
        <v>3224.21</v>
      </c>
      <c r="H20" s="552"/>
      <c r="I20" s="553"/>
      <c r="J20" s="553"/>
    </row>
    <row r="21" spans="2:10" x14ac:dyDescent="0.25">
      <c r="B21" s="250"/>
      <c r="C21" s="250"/>
      <c r="D21" s="251"/>
      <c r="E21" s="251"/>
      <c r="F21" s="251"/>
      <c r="G21" s="252"/>
    </row>
    <row r="22" spans="2:10" x14ac:dyDescent="0.25">
      <c r="B22" s="250" t="s">
        <v>266</v>
      </c>
      <c r="C22" s="250" t="s">
        <v>267</v>
      </c>
      <c r="D22" s="251">
        <v>3</v>
      </c>
      <c r="E22" s="251">
        <v>43.61</v>
      </c>
      <c r="F22" s="253">
        <v>9334</v>
      </c>
      <c r="G22" s="252">
        <f>E22*F22</f>
        <v>407055.74</v>
      </c>
    </row>
    <row r="23" spans="2:10" x14ac:dyDescent="0.25">
      <c r="B23" s="250" t="s">
        <v>268</v>
      </c>
      <c r="C23" s="250" t="s">
        <v>269</v>
      </c>
      <c r="D23" s="251">
        <v>3</v>
      </c>
      <c r="E23" s="251">
        <v>57.17</v>
      </c>
      <c r="F23" s="253">
        <v>270</v>
      </c>
      <c r="G23" s="252">
        <f>E23*F23</f>
        <v>15435.9</v>
      </c>
    </row>
    <row r="24" spans="2:10" x14ac:dyDescent="0.25">
      <c r="B24" s="250" t="s">
        <v>270</v>
      </c>
      <c r="C24" s="250" t="s">
        <v>271</v>
      </c>
      <c r="D24" s="251">
        <v>3</v>
      </c>
      <c r="E24" s="251">
        <v>56.63</v>
      </c>
      <c r="F24" s="253">
        <v>4</v>
      </c>
      <c r="G24" s="252">
        <f t="shared" ref="G24:G31" si="0">E24*F24</f>
        <v>226.52</v>
      </c>
    </row>
    <row r="25" spans="2:10" x14ac:dyDescent="0.25">
      <c r="B25" s="250"/>
      <c r="C25" s="250"/>
      <c r="D25" s="545" t="s">
        <v>1788</v>
      </c>
      <c r="E25" s="546"/>
      <c r="F25" s="546"/>
      <c r="G25" s="254">
        <v>-336303</v>
      </c>
    </row>
    <row r="26" spans="2:10" ht="21" customHeight="1" x14ac:dyDescent="0.25">
      <c r="B26" s="250"/>
      <c r="C26" s="250"/>
      <c r="D26" s="549" t="s">
        <v>1789</v>
      </c>
      <c r="E26" s="549"/>
      <c r="F26" s="549"/>
      <c r="G26" s="258">
        <f>SUM(G22:G25)</f>
        <v>86415.160000000033</v>
      </c>
      <c r="H26" s="552"/>
      <c r="I26" s="553"/>
      <c r="J26" s="553"/>
    </row>
    <row r="27" spans="2:10" x14ac:dyDescent="0.25">
      <c r="B27" s="250"/>
      <c r="C27" s="250"/>
      <c r="D27" s="251"/>
      <c r="E27" s="251"/>
      <c r="F27" s="251"/>
      <c r="G27" s="252"/>
    </row>
    <row r="28" spans="2:10" x14ac:dyDescent="0.25">
      <c r="B28" s="250" t="s">
        <v>266</v>
      </c>
      <c r="C28" s="250" t="s">
        <v>267</v>
      </c>
      <c r="D28" s="251">
        <v>4</v>
      </c>
      <c r="E28" s="251">
        <v>43.61</v>
      </c>
      <c r="F28" s="253">
        <v>23426</v>
      </c>
      <c r="G28" s="252">
        <f t="shared" si="0"/>
        <v>1021607.86</v>
      </c>
    </row>
    <row r="29" spans="2:10" x14ac:dyDescent="0.25">
      <c r="B29" s="250" t="s">
        <v>268</v>
      </c>
      <c r="C29" s="250" t="s">
        <v>269</v>
      </c>
      <c r="D29" s="251">
        <v>4</v>
      </c>
      <c r="E29" s="251">
        <v>57.17</v>
      </c>
      <c r="F29" s="253">
        <v>142</v>
      </c>
      <c r="G29" s="252">
        <f t="shared" si="0"/>
        <v>8118.14</v>
      </c>
    </row>
    <row r="30" spans="2:10" x14ac:dyDescent="0.25">
      <c r="B30" s="250" t="s">
        <v>272</v>
      </c>
      <c r="C30" s="250" t="s">
        <v>273</v>
      </c>
      <c r="D30" s="251">
        <v>4</v>
      </c>
      <c r="E30" s="251">
        <v>170.37</v>
      </c>
      <c r="F30" s="253">
        <v>45</v>
      </c>
      <c r="G30" s="252">
        <f t="shared" si="0"/>
        <v>7666.6500000000005</v>
      </c>
    </row>
    <row r="31" spans="2:10" x14ac:dyDescent="0.25">
      <c r="B31" s="250" t="s">
        <v>270</v>
      </c>
      <c r="C31" s="250" t="s">
        <v>271</v>
      </c>
      <c r="D31" s="251">
        <v>4</v>
      </c>
      <c r="E31" s="251">
        <v>56.63</v>
      </c>
      <c r="F31" s="253">
        <v>40</v>
      </c>
      <c r="G31" s="252">
        <f t="shared" si="0"/>
        <v>2265.2000000000003</v>
      </c>
    </row>
    <row r="32" spans="2:10" x14ac:dyDescent="0.25">
      <c r="B32" s="250" t="s">
        <v>272</v>
      </c>
      <c r="C32" s="250" t="s">
        <v>274</v>
      </c>
      <c r="D32" s="251">
        <v>4</v>
      </c>
      <c r="E32" s="251">
        <v>170.37</v>
      </c>
      <c r="F32" s="253">
        <v>44</v>
      </c>
      <c r="G32" s="252">
        <v>7496.2800000000007</v>
      </c>
    </row>
    <row r="33" spans="2:12" x14ac:dyDescent="0.25">
      <c r="B33" s="250" t="s">
        <v>270</v>
      </c>
      <c r="C33" s="250" t="s">
        <v>275</v>
      </c>
      <c r="D33" s="251">
        <v>4</v>
      </c>
      <c r="E33" s="251">
        <v>56.63</v>
      </c>
      <c r="F33" s="253">
        <v>35</v>
      </c>
      <c r="G33" s="252">
        <v>1982.0500000000002</v>
      </c>
    </row>
    <row r="34" spans="2:12" x14ac:dyDescent="0.25">
      <c r="B34" s="232"/>
      <c r="C34" s="232"/>
      <c r="D34" s="547" t="s">
        <v>174</v>
      </c>
      <c r="E34" s="547"/>
      <c r="F34" s="547"/>
      <c r="G34" s="249">
        <f>SUM(G28:G33)</f>
        <v>1049136.18</v>
      </c>
    </row>
    <row r="35" spans="2:12" x14ac:dyDescent="0.25">
      <c r="B35" s="232"/>
      <c r="C35" s="232"/>
      <c r="D35" s="234"/>
      <c r="E35" s="234"/>
      <c r="F35" s="235" t="s">
        <v>1791</v>
      </c>
      <c r="G35" s="231">
        <v>-60367.82</v>
      </c>
    </row>
    <row r="36" spans="2:12" ht="21" customHeight="1" x14ac:dyDescent="0.25">
      <c r="B36" s="232"/>
      <c r="C36" s="232"/>
      <c r="D36" s="544" t="s">
        <v>174</v>
      </c>
      <c r="E36" s="544"/>
      <c r="F36" s="544"/>
      <c r="G36" s="233">
        <f>G34+G35</f>
        <v>988768.36</v>
      </c>
      <c r="H36" s="554"/>
      <c r="I36" s="553"/>
      <c r="J36" s="553"/>
    </row>
    <row r="37" spans="2:12" x14ac:dyDescent="0.25">
      <c r="B37" s="236"/>
      <c r="C37" s="236"/>
      <c r="D37" s="550" t="s">
        <v>1790</v>
      </c>
      <c r="E37" s="550"/>
      <c r="F37" s="550"/>
      <c r="G37" s="257">
        <f>ROUND(G20+G26+G36,0)</f>
        <v>1078408</v>
      </c>
      <c r="L37" s="237"/>
    </row>
    <row r="38" spans="2:12" x14ac:dyDescent="0.25">
      <c r="H38" s="238"/>
    </row>
    <row r="39" spans="2:12" ht="35.25" customHeight="1" x14ac:dyDescent="0.25">
      <c r="B39" s="542" t="s">
        <v>1905</v>
      </c>
      <c r="C39" s="543"/>
    </row>
    <row r="41" spans="2:12" ht="60" x14ac:dyDescent="0.25">
      <c r="B41" s="261" t="s">
        <v>394</v>
      </c>
      <c r="C41" s="261" t="s">
        <v>261</v>
      </c>
      <c r="D41" s="261" t="s">
        <v>395</v>
      </c>
      <c r="E41" s="261" t="s">
        <v>1972</v>
      </c>
      <c r="F41" s="261" t="s">
        <v>1973</v>
      </c>
      <c r="G41" s="239"/>
    </row>
    <row r="42" spans="2:12" ht="77.25" customHeight="1" x14ac:dyDescent="0.25">
      <c r="B42" s="259">
        <v>47047</v>
      </c>
      <c r="C42" s="185" t="s">
        <v>396</v>
      </c>
      <c r="D42" s="178">
        <v>582</v>
      </c>
      <c r="E42" s="178">
        <v>30.22</v>
      </c>
      <c r="F42" s="260">
        <v>17588.04</v>
      </c>
    </row>
    <row r="43" spans="2:12" x14ac:dyDescent="0.25">
      <c r="E43" s="262" t="s">
        <v>36</v>
      </c>
      <c r="F43" s="264">
        <f>F42</f>
        <v>17588.04</v>
      </c>
    </row>
    <row r="45" spans="2:12" ht="15.75" thickBot="1" x14ac:dyDescent="0.3"/>
    <row r="46" spans="2:12" ht="15.75" thickBot="1" x14ac:dyDescent="0.3">
      <c r="E46" s="495" t="s">
        <v>1948</v>
      </c>
      <c r="F46" s="494">
        <f>E9+E14+G37+F43</f>
        <v>2131668.44</v>
      </c>
    </row>
  </sheetData>
  <mergeCells count="12">
    <mergeCell ref="E1:G1"/>
    <mergeCell ref="B2:G2"/>
    <mergeCell ref="H20:J20"/>
    <mergeCell ref="H26:J26"/>
    <mergeCell ref="H36:J36"/>
    <mergeCell ref="B39:C39"/>
    <mergeCell ref="D36:F36"/>
    <mergeCell ref="D25:F25"/>
    <mergeCell ref="D34:F34"/>
    <mergeCell ref="D20:F20"/>
    <mergeCell ref="D26:F26"/>
    <mergeCell ref="D37:F37"/>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B1:Q110"/>
  <sheetViews>
    <sheetView showGridLines="0" zoomScale="85" zoomScaleNormal="85" workbookViewId="0">
      <pane ySplit="6" topLeftCell="A16" activePane="bottomLeft" state="frozen"/>
      <selection pane="bottomLeft" activeCell="A2" sqref="A2:XFD2"/>
    </sheetView>
  </sheetViews>
  <sheetFormatPr defaultRowHeight="15" x14ac:dyDescent="0.25"/>
  <cols>
    <col min="1" max="1" width="5.42578125" style="65" customWidth="1"/>
    <col min="2" max="2" width="11" style="66" customWidth="1"/>
    <col min="3" max="3" width="16" style="66" customWidth="1"/>
    <col min="4" max="4" width="38.28515625" style="66" customWidth="1"/>
    <col min="5" max="5" width="13" style="67" customWidth="1"/>
    <col min="6" max="6" width="12" style="67" customWidth="1"/>
    <col min="7" max="7" width="13.7109375" style="67" customWidth="1"/>
    <col min="8" max="8" width="12.5703125" style="67" customWidth="1"/>
    <col min="9" max="9" width="9.85546875" style="65" bestFit="1" customWidth="1"/>
    <col min="10" max="10" width="16.5703125" style="65" bestFit="1" customWidth="1"/>
    <col min="11" max="11" width="18.140625" style="65" bestFit="1" customWidth="1"/>
    <col min="12" max="13" width="9.140625" style="65"/>
    <col min="14" max="14" width="16.7109375" style="70" customWidth="1"/>
    <col min="15" max="257" width="9.140625" style="65"/>
    <col min="258" max="258" width="18.85546875" style="65" customWidth="1"/>
    <col min="259" max="259" width="17.28515625" style="65" customWidth="1"/>
    <col min="260" max="260" width="41.85546875" style="65" bestFit="1" customWidth="1"/>
    <col min="261" max="261" width="14.28515625" style="65" customWidth="1"/>
    <col min="262" max="262" width="11.140625" style="65" customWidth="1"/>
    <col min="263" max="263" width="11.85546875" style="65" customWidth="1"/>
    <col min="264" max="264" width="11.7109375" style="65" customWidth="1"/>
    <col min="265" max="265" width="9.85546875" style="65" bestFit="1" customWidth="1"/>
    <col min="266" max="266" width="16.5703125" style="65" bestFit="1" customWidth="1"/>
    <col min="267" max="267" width="18.140625" style="65" bestFit="1" customWidth="1"/>
    <col min="268" max="269" width="9.140625" style="65"/>
    <col min="270" max="270" width="12.28515625" style="65" bestFit="1" customWidth="1"/>
    <col min="271" max="513" width="9.140625" style="65"/>
    <col min="514" max="514" width="18.85546875" style="65" customWidth="1"/>
    <col min="515" max="515" width="17.28515625" style="65" customWidth="1"/>
    <col min="516" max="516" width="41.85546875" style="65" bestFit="1" customWidth="1"/>
    <col min="517" max="517" width="14.28515625" style="65" customWidth="1"/>
    <col min="518" max="518" width="11.140625" style="65" customWidth="1"/>
    <col min="519" max="519" width="11.85546875" style="65" customWidth="1"/>
    <col min="520" max="520" width="11.7109375" style="65" customWidth="1"/>
    <col min="521" max="521" width="9.85546875" style="65" bestFit="1" customWidth="1"/>
    <col min="522" max="522" width="16.5703125" style="65" bestFit="1" customWidth="1"/>
    <col min="523" max="523" width="18.140625" style="65" bestFit="1" customWidth="1"/>
    <col min="524" max="525" width="9.140625" style="65"/>
    <col min="526" max="526" width="12.28515625" style="65" bestFit="1" customWidth="1"/>
    <col min="527" max="769" width="9.140625" style="65"/>
    <col min="770" max="770" width="18.85546875" style="65" customWidth="1"/>
    <col min="771" max="771" width="17.28515625" style="65" customWidth="1"/>
    <col min="772" max="772" width="41.85546875" style="65" bestFit="1" customWidth="1"/>
    <col min="773" max="773" width="14.28515625" style="65" customWidth="1"/>
    <col min="774" max="774" width="11.140625" style="65" customWidth="1"/>
    <col min="775" max="775" width="11.85546875" style="65" customWidth="1"/>
    <col min="776" max="776" width="11.7109375" style="65" customWidth="1"/>
    <col min="777" max="777" width="9.85546875" style="65" bestFit="1" customWidth="1"/>
    <col min="778" max="778" width="16.5703125" style="65" bestFit="1" customWidth="1"/>
    <col min="779" max="779" width="18.140625" style="65" bestFit="1" customWidth="1"/>
    <col min="780" max="781" width="9.140625" style="65"/>
    <col min="782" max="782" width="12.28515625" style="65" bestFit="1" customWidth="1"/>
    <col min="783" max="1025" width="9.140625" style="65"/>
    <col min="1026" max="1026" width="18.85546875" style="65" customWidth="1"/>
    <col min="1027" max="1027" width="17.28515625" style="65" customWidth="1"/>
    <col min="1028" max="1028" width="41.85546875" style="65" bestFit="1" customWidth="1"/>
    <col min="1029" max="1029" width="14.28515625" style="65" customWidth="1"/>
    <col min="1030" max="1030" width="11.140625" style="65" customWidth="1"/>
    <col min="1031" max="1031" width="11.85546875" style="65" customWidth="1"/>
    <col min="1032" max="1032" width="11.7109375" style="65" customWidth="1"/>
    <col min="1033" max="1033" width="9.85546875" style="65" bestFit="1" customWidth="1"/>
    <col min="1034" max="1034" width="16.5703125" style="65" bestFit="1" customWidth="1"/>
    <col min="1035" max="1035" width="18.140625" style="65" bestFit="1" customWidth="1"/>
    <col min="1036" max="1037" width="9.140625" style="65"/>
    <col min="1038" max="1038" width="12.28515625" style="65" bestFit="1" customWidth="1"/>
    <col min="1039" max="1281" width="9.140625" style="65"/>
    <col min="1282" max="1282" width="18.85546875" style="65" customWidth="1"/>
    <col min="1283" max="1283" width="17.28515625" style="65" customWidth="1"/>
    <col min="1284" max="1284" width="41.85546875" style="65" bestFit="1" customWidth="1"/>
    <col min="1285" max="1285" width="14.28515625" style="65" customWidth="1"/>
    <col min="1286" max="1286" width="11.140625" style="65" customWidth="1"/>
    <col min="1287" max="1287" width="11.85546875" style="65" customWidth="1"/>
    <col min="1288" max="1288" width="11.7109375" style="65" customWidth="1"/>
    <col min="1289" max="1289" width="9.85546875" style="65" bestFit="1" customWidth="1"/>
    <col min="1290" max="1290" width="16.5703125" style="65" bestFit="1" customWidth="1"/>
    <col min="1291" max="1291" width="18.140625" style="65" bestFit="1" customWidth="1"/>
    <col min="1292" max="1293" width="9.140625" style="65"/>
    <col min="1294" max="1294" width="12.28515625" style="65" bestFit="1" customWidth="1"/>
    <col min="1295" max="1537" width="9.140625" style="65"/>
    <col min="1538" max="1538" width="18.85546875" style="65" customWidth="1"/>
    <col min="1539" max="1539" width="17.28515625" style="65" customWidth="1"/>
    <col min="1540" max="1540" width="41.85546875" style="65" bestFit="1" customWidth="1"/>
    <col min="1541" max="1541" width="14.28515625" style="65" customWidth="1"/>
    <col min="1542" max="1542" width="11.140625" style="65" customWidth="1"/>
    <col min="1543" max="1543" width="11.85546875" style="65" customWidth="1"/>
    <col min="1544" max="1544" width="11.7109375" style="65" customWidth="1"/>
    <col min="1545" max="1545" width="9.85546875" style="65" bestFit="1" customWidth="1"/>
    <col min="1546" max="1546" width="16.5703125" style="65" bestFit="1" customWidth="1"/>
    <col min="1547" max="1547" width="18.140625" style="65" bestFit="1" customWidth="1"/>
    <col min="1548" max="1549" width="9.140625" style="65"/>
    <col min="1550" max="1550" width="12.28515625" style="65" bestFit="1" customWidth="1"/>
    <col min="1551" max="1793" width="9.140625" style="65"/>
    <col min="1794" max="1794" width="18.85546875" style="65" customWidth="1"/>
    <col min="1795" max="1795" width="17.28515625" style="65" customWidth="1"/>
    <col min="1796" max="1796" width="41.85546875" style="65" bestFit="1" customWidth="1"/>
    <col min="1797" max="1797" width="14.28515625" style="65" customWidth="1"/>
    <col min="1798" max="1798" width="11.140625" style="65" customWidth="1"/>
    <col min="1799" max="1799" width="11.85546875" style="65" customWidth="1"/>
    <col min="1800" max="1800" width="11.7109375" style="65" customWidth="1"/>
    <col min="1801" max="1801" width="9.85546875" style="65" bestFit="1" customWidth="1"/>
    <col min="1802" max="1802" width="16.5703125" style="65" bestFit="1" customWidth="1"/>
    <col min="1803" max="1803" width="18.140625" style="65" bestFit="1" customWidth="1"/>
    <col min="1804" max="1805" width="9.140625" style="65"/>
    <col min="1806" max="1806" width="12.28515625" style="65" bestFit="1" customWidth="1"/>
    <col min="1807" max="2049" width="9.140625" style="65"/>
    <col min="2050" max="2050" width="18.85546875" style="65" customWidth="1"/>
    <col min="2051" max="2051" width="17.28515625" style="65" customWidth="1"/>
    <col min="2052" max="2052" width="41.85546875" style="65" bestFit="1" customWidth="1"/>
    <col min="2053" max="2053" width="14.28515625" style="65" customWidth="1"/>
    <col min="2054" max="2054" width="11.140625" style="65" customWidth="1"/>
    <col min="2055" max="2055" width="11.85546875" style="65" customWidth="1"/>
    <col min="2056" max="2056" width="11.7109375" style="65" customWidth="1"/>
    <col min="2057" max="2057" width="9.85546875" style="65" bestFit="1" customWidth="1"/>
    <col min="2058" max="2058" width="16.5703125" style="65" bestFit="1" customWidth="1"/>
    <col min="2059" max="2059" width="18.140625" style="65" bestFit="1" customWidth="1"/>
    <col min="2060" max="2061" width="9.140625" style="65"/>
    <col min="2062" max="2062" width="12.28515625" style="65" bestFit="1" customWidth="1"/>
    <col min="2063" max="2305" width="9.140625" style="65"/>
    <col min="2306" max="2306" width="18.85546875" style="65" customWidth="1"/>
    <col min="2307" max="2307" width="17.28515625" style="65" customWidth="1"/>
    <col min="2308" max="2308" width="41.85546875" style="65" bestFit="1" customWidth="1"/>
    <col min="2309" max="2309" width="14.28515625" style="65" customWidth="1"/>
    <col min="2310" max="2310" width="11.140625" style="65" customWidth="1"/>
    <col min="2311" max="2311" width="11.85546875" style="65" customWidth="1"/>
    <col min="2312" max="2312" width="11.7109375" style="65" customWidth="1"/>
    <col min="2313" max="2313" width="9.85546875" style="65" bestFit="1" customWidth="1"/>
    <col min="2314" max="2314" width="16.5703125" style="65" bestFit="1" customWidth="1"/>
    <col min="2315" max="2315" width="18.140625" style="65" bestFit="1" customWidth="1"/>
    <col min="2316" max="2317" width="9.140625" style="65"/>
    <col min="2318" max="2318" width="12.28515625" style="65" bestFit="1" customWidth="1"/>
    <col min="2319" max="2561" width="9.140625" style="65"/>
    <col min="2562" max="2562" width="18.85546875" style="65" customWidth="1"/>
    <col min="2563" max="2563" width="17.28515625" style="65" customWidth="1"/>
    <col min="2564" max="2564" width="41.85546875" style="65" bestFit="1" customWidth="1"/>
    <col min="2565" max="2565" width="14.28515625" style="65" customWidth="1"/>
    <col min="2566" max="2566" width="11.140625" style="65" customWidth="1"/>
    <col min="2567" max="2567" width="11.85546875" style="65" customWidth="1"/>
    <col min="2568" max="2568" width="11.7109375" style="65" customWidth="1"/>
    <col min="2569" max="2569" width="9.85546875" style="65" bestFit="1" customWidth="1"/>
    <col min="2570" max="2570" width="16.5703125" style="65" bestFit="1" customWidth="1"/>
    <col min="2571" max="2571" width="18.140625" style="65" bestFit="1" customWidth="1"/>
    <col min="2572" max="2573" width="9.140625" style="65"/>
    <col min="2574" max="2574" width="12.28515625" style="65" bestFit="1" customWidth="1"/>
    <col min="2575" max="2817" width="9.140625" style="65"/>
    <col min="2818" max="2818" width="18.85546875" style="65" customWidth="1"/>
    <col min="2819" max="2819" width="17.28515625" style="65" customWidth="1"/>
    <col min="2820" max="2820" width="41.85546875" style="65" bestFit="1" customWidth="1"/>
    <col min="2821" max="2821" width="14.28515625" style="65" customWidth="1"/>
    <col min="2822" max="2822" width="11.140625" style="65" customWidth="1"/>
    <col min="2823" max="2823" width="11.85546875" style="65" customWidth="1"/>
    <col min="2824" max="2824" width="11.7109375" style="65" customWidth="1"/>
    <col min="2825" max="2825" width="9.85546875" style="65" bestFit="1" customWidth="1"/>
    <col min="2826" max="2826" width="16.5703125" style="65" bestFit="1" customWidth="1"/>
    <col min="2827" max="2827" width="18.140625" style="65" bestFit="1" customWidth="1"/>
    <col min="2828" max="2829" width="9.140625" style="65"/>
    <col min="2830" max="2830" width="12.28515625" style="65" bestFit="1" customWidth="1"/>
    <col min="2831" max="3073" width="9.140625" style="65"/>
    <col min="3074" max="3074" width="18.85546875" style="65" customWidth="1"/>
    <col min="3075" max="3075" width="17.28515625" style="65" customWidth="1"/>
    <col min="3076" max="3076" width="41.85546875" style="65" bestFit="1" customWidth="1"/>
    <col min="3077" max="3077" width="14.28515625" style="65" customWidth="1"/>
    <col min="3078" max="3078" width="11.140625" style="65" customWidth="1"/>
    <col min="3079" max="3079" width="11.85546875" style="65" customWidth="1"/>
    <col min="3080" max="3080" width="11.7109375" style="65" customWidth="1"/>
    <col min="3081" max="3081" width="9.85546875" style="65" bestFit="1" customWidth="1"/>
    <col min="3082" max="3082" width="16.5703125" style="65" bestFit="1" customWidth="1"/>
    <col min="3083" max="3083" width="18.140625" style="65" bestFit="1" customWidth="1"/>
    <col min="3084" max="3085" width="9.140625" style="65"/>
    <col min="3086" max="3086" width="12.28515625" style="65" bestFit="1" customWidth="1"/>
    <col min="3087" max="3329" width="9.140625" style="65"/>
    <col min="3330" max="3330" width="18.85546875" style="65" customWidth="1"/>
    <col min="3331" max="3331" width="17.28515625" style="65" customWidth="1"/>
    <col min="3332" max="3332" width="41.85546875" style="65" bestFit="1" customWidth="1"/>
    <col min="3333" max="3333" width="14.28515625" style="65" customWidth="1"/>
    <col min="3334" max="3334" width="11.140625" style="65" customWidth="1"/>
    <col min="3335" max="3335" width="11.85546875" style="65" customWidth="1"/>
    <col min="3336" max="3336" width="11.7109375" style="65" customWidth="1"/>
    <col min="3337" max="3337" width="9.85546875" style="65" bestFit="1" customWidth="1"/>
    <col min="3338" max="3338" width="16.5703125" style="65" bestFit="1" customWidth="1"/>
    <col min="3339" max="3339" width="18.140625" style="65" bestFit="1" customWidth="1"/>
    <col min="3340" max="3341" width="9.140625" style="65"/>
    <col min="3342" max="3342" width="12.28515625" style="65" bestFit="1" customWidth="1"/>
    <col min="3343" max="3585" width="9.140625" style="65"/>
    <col min="3586" max="3586" width="18.85546875" style="65" customWidth="1"/>
    <col min="3587" max="3587" width="17.28515625" style="65" customWidth="1"/>
    <col min="3588" max="3588" width="41.85546875" style="65" bestFit="1" customWidth="1"/>
    <col min="3589" max="3589" width="14.28515625" style="65" customWidth="1"/>
    <col min="3590" max="3590" width="11.140625" style="65" customWidth="1"/>
    <col min="3591" max="3591" width="11.85546875" style="65" customWidth="1"/>
    <col min="3592" max="3592" width="11.7109375" style="65" customWidth="1"/>
    <col min="3593" max="3593" width="9.85546875" style="65" bestFit="1" customWidth="1"/>
    <col min="3594" max="3594" width="16.5703125" style="65" bestFit="1" customWidth="1"/>
    <col min="3595" max="3595" width="18.140625" style="65" bestFit="1" customWidth="1"/>
    <col min="3596" max="3597" width="9.140625" style="65"/>
    <col min="3598" max="3598" width="12.28515625" style="65" bestFit="1" customWidth="1"/>
    <col min="3599" max="3841" width="9.140625" style="65"/>
    <col min="3842" max="3842" width="18.85546875" style="65" customWidth="1"/>
    <col min="3843" max="3843" width="17.28515625" style="65" customWidth="1"/>
    <col min="3844" max="3844" width="41.85546875" style="65" bestFit="1" customWidth="1"/>
    <col min="3845" max="3845" width="14.28515625" style="65" customWidth="1"/>
    <col min="3846" max="3846" width="11.140625" style="65" customWidth="1"/>
    <col min="3847" max="3847" width="11.85546875" style="65" customWidth="1"/>
    <col min="3848" max="3848" width="11.7109375" style="65" customWidth="1"/>
    <col min="3849" max="3849" width="9.85546875" style="65" bestFit="1" customWidth="1"/>
    <col min="3850" max="3850" width="16.5703125" style="65" bestFit="1" customWidth="1"/>
    <col min="3851" max="3851" width="18.140625" style="65" bestFit="1" customWidth="1"/>
    <col min="3852" max="3853" width="9.140625" style="65"/>
    <col min="3854" max="3854" width="12.28515625" style="65" bestFit="1" customWidth="1"/>
    <col min="3855" max="4097" width="9.140625" style="65"/>
    <col min="4098" max="4098" width="18.85546875" style="65" customWidth="1"/>
    <col min="4099" max="4099" width="17.28515625" style="65" customWidth="1"/>
    <col min="4100" max="4100" width="41.85546875" style="65" bestFit="1" customWidth="1"/>
    <col min="4101" max="4101" width="14.28515625" style="65" customWidth="1"/>
    <col min="4102" max="4102" width="11.140625" style="65" customWidth="1"/>
    <col min="4103" max="4103" width="11.85546875" style="65" customWidth="1"/>
    <col min="4104" max="4104" width="11.7109375" style="65" customWidth="1"/>
    <col min="4105" max="4105" width="9.85546875" style="65" bestFit="1" customWidth="1"/>
    <col min="4106" max="4106" width="16.5703125" style="65" bestFit="1" customWidth="1"/>
    <col min="4107" max="4107" width="18.140625" style="65" bestFit="1" customWidth="1"/>
    <col min="4108" max="4109" width="9.140625" style="65"/>
    <col min="4110" max="4110" width="12.28515625" style="65" bestFit="1" customWidth="1"/>
    <col min="4111" max="4353" width="9.140625" style="65"/>
    <col min="4354" max="4354" width="18.85546875" style="65" customWidth="1"/>
    <col min="4355" max="4355" width="17.28515625" style="65" customWidth="1"/>
    <col min="4356" max="4356" width="41.85546875" style="65" bestFit="1" customWidth="1"/>
    <col min="4357" max="4357" width="14.28515625" style="65" customWidth="1"/>
    <col min="4358" max="4358" width="11.140625" style="65" customWidth="1"/>
    <col min="4359" max="4359" width="11.85546875" style="65" customWidth="1"/>
    <col min="4360" max="4360" width="11.7109375" style="65" customWidth="1"/>
    <col min="4361" max="4361" width="9.85546875" style="65" bestFit="1" customWidth="1"/>
    <col min="4362" max="4362" width="16.5703125" style="65" bestFit="1" customWidth="1"/>
    <col min="4363" max="4363" width="18.140625" style="65" bestFit="1" customWidth="1"/>
    <col min="4364" max="4365" width="9.140625" style="65"/>
    <col min="4366" max="4366" width="12.28515625" style="65" bestFit="1" customWidth="1"/>
    <col min="4367" max="4609" width="9.140625" style="65"/>
    <col min="4610" max="4610" width="18.85546875" style="65" customWidth="1"/>
    <col min="4611" max="4611" width="17.28515625" style="65" customWidth="1"/>
    <col min="4612" max="4612" width="41.85546875" style="65" bestFit="1" customWidth="1"/>
    <col min="4613" max="4613" width="14.28515625" style="65" customWidth="1"/>
    <col min="4614" max="4614" width="11.140625" style="65" customWidth="1"/>
    <col min="4615" max="4615" width="11.85546875" style="65" customWidth="1"/>
    <col min="4616" max="4616" width="11.7109375" style="65" customWidth="1"/>
    <col min="4617" max="4617" width="9.85546875" style="65" bestFit="1" customWidth="1"/>
    <col min="4618" max="4618" width="16.5703125" style="65" bestFit="1" customWidth="1"/>
    <col min="4619" max="4619" width="18.140625" style="65" bestFit="1" customWidth="1"/>
    <col min="4620" max="4621" width="9.140625" style="65"/>
    <col min="4622" max="4622" width="12.28515625" style="65" bestFit="1" customWidth="1"/>
    <col min="4623" max="4865" width="9.140625" style="65"/>
    <col min="4866" max="4866" width="18.85546875" style="65" customWidth="1"/>
    <col min="4867" max="4867" width="17.28515625" style="65" customWidth="1"/>
    <col min="4868" max="4868" width="41.85546875" style="65" bestFit="1" customWidth="1"/>
    <col min="4869" max="4869" width="14.28515625" style="65" customWidth="1"/>
    <col min="4870" max="4870" width="11.140625" style="65" customWidth="1"/>
    <col min="4871" max="4871" width="11.85546875" style="65" customWidth="1"/>
    <col min="4872" max="4872" width="11.7109375" style="65" customWidth="1"/>
    <col min="4873" max="4873" width="9.85546875" style="65" bestFit="1" customWidth="1"/>
    <col min="4874" max="4874" width="16.5703125" style="65" bestFit="1" customWidth="1"/>
    <col min="4875" max="4875" width="18.140625" style="65" bestFit="1" customWidth="1"/>
    <col min="4876" max="4877" width="9.140625" style="65"/>
    <col min="4878" max="4878" width="12.28515625" style="65" bestFit="1" customWidth="1"/>
    <col min="4879" max="5121" width="9.140625" style="65"/>
    <col min="5122" max="5122" width="18.85546875" style="65" customWidth="1"/>
    <col min="5123" max="5123" width="17.28515625" style="65" customWidth="1"/>
    <col min="5124" max="5124" width="41.85546875" style="65" bestFit="1" customWidth="1"/>
    <col min="5125" max="5125" width="14.28515625" style="65" customWidth="1"/>
    <col min="5126" max="5126" width="11.140625" style="65" customWidth="1"/>
    <col min="5127" max="5127" width="11.85546875" style="65" customWidth="1"/>
    <col min="5128" max="5128" width="11.7109375" style="65" customWidth="1"/>
    <col min="5129" max="5129" width="9.85546875" style="65" bestFit="1" customWidth="1"/>
    <col min="5130" max="5130" width="16.5703125" style="65" bestFit="1" customWidth="1"/>
    <col min="5131" max="5131" width="18.140625" style="65" bestFit="1" customWidth="1"/>
    <col min="5132" max="5133" width="9.140625" style="65"/>
    <col min="5134" max="5134" width="12.28515625" style="65" bestFit="1" customWidth="1"/>
    <col min="5135" max="5377" width="9.140625" style="65"/>
    <col min="5378" max="5378" width="18.85546875" style="65" customWidth="1"/>
    <col min="5379" max="5379" width="17.28515625" style="65" customWidth="1"/>
    <col min="5380" max="5380" width="41.85546875" style="65" bestFit="1" customWidth="1"/>
    <col min="5381" max="5381" width="14.28515625" style="65" customWidth="1"/>
    <col min="5382" max="5382" width="11.140625" style="65" customWidth="1"/>
    <col min="5383" max="5383" width="11.85546875" style="65" customWidth="1"/>
    <col min="5384" max="5384" width="11.7109375" style="65" customWidth="1"/>
    <col min="5385" max="5385" width="9.85546875" style="65" bestFit="1" customWidth="1"/>
    <col min="5386" max="5386" width="16.5703125" style="65" bestFit="1" customWidth="1"/>
    <col min="5387" max="5387" width="18.140625" style="65" bestFit="1" customWidth="1"/>
    <col min="5388" max="5389" width="9.140625" style="65"/>
    <col min="5390" max="5390" width="12.28515625" style="65" bestFit="1" customWidth="1"/>
    <col min="5391" max="5633" width="9.140625" style="65"/>
    <col min="5634" max="5634" width="18.85546875" style="65" customWidth="1"/>
    <col min="5635" max="5635" width="17.28515625" style="65" customWidth="1"/>
    <col min="5636" max="5636" width="41.85546875" style="65" bestFit="1" customWidth="1"/>
    <col min="5637" max="5637" width="14.28515625" style="65" customWidth="1"/>
    <col min="5638" max="5638" width="11.140625" style="65" customWidth="1"/>
    <col min="5639" max="5639" width="11.85546875" style="65" customWidth="1"/>
    <col min="5640" max="5640" width="11.7109375" style="65" customWidth="1"/>
    <col min="5641" max="5641" width="9.85546875" style="65" bestFit="1" customWidth="1"/>
    <col min="5642" max="5642" width="16.5703125" style="65" bestFit="1" customWidth="1"/>
    <col min="5643" max="5643" width="18.140625" style="65" bestFit="1" customWidth="1"/>
    <col min="5644" max="5645" width="9.140625" style="65"/>
    <col min="5646" max="5646" width="12.28515625" style="65" bestFit="1" customWidth="1"/>
    <col min="5647" max="5889" width="9.140625" style="65"/>
    <col min="5890" max="5890" width="18.85546875" style="65" customWidth="1"/>
    <col min="5891" max="5891" width="17.28515625" style="65" customWidth="1"/>
    <col min="5892" max="5892" width="41.85546875" style="65" bestFit="1" customWidth="1"/>
    <col min="5893" max="5893" width="14.28515625" style="65" customWidth="1"/>
    <col min="5894" max="5894" width="11.140625" style="65" customWidth="1"/>
    <col min="5895" max="5895" width="11.85546875" style="65" customWidth="1"/>
    <col min="5896" max="5896" width="11.7109375" style="65" customWidth="1"/>
    <col min="5897" max="5897" width="9.85546875" style="65" bestFit="1" customWidth="1"/>
    <col min="5898" max="5898" width="16.5703125" style="65" bestFit="1" customWidth="1"/>
    <col min="5899" max="5899" width="18.140625" style="65" bestFit="1" customWidth="1"/>
    <col min="5900" max="5901" width="9.140625" style="65"/>
    <col min="5902" max="5902" width="12.28515625" style="65" bestFit="1" customWidth="1"/>
    <col min="5903" max="6145" width="9.140625" style="65"/>
    <col min="6146" max="6146" width="18.85546875" style="65" customWidth="1"/>
    <col min="6147" max="6147" width="17.28515625" style="65" customWidth="1"/>
    <col min="6148" max="6148" width="41.85546875" style="65" bestFit="1" customWidth="1"/>
    <col min="6149" max="6149" width="14.28515625" style="65" customWidth="1"/>
    <col min="6150" max="6150" width="11.140625" style="65" customWidth="1"/>
    <col min="6151" max="6151" width="11.85546875" style="65" customWidth="1"/>
    <col min="6152" max="6152" width="11.7109375" style="65" customWidth="1"/>
    <col min="6153" max="6153" width="9.85546875" style="65" bestFit="1" customWidth="1"/>
    <col min="6154" max="6154" width="16.5703125" style="65" bestFit="1" customWidth="1"/>
    <col min="6155" max="6155" width="18.140625" style="65" bestFit="1" customWidth="1"/>
    <col min="6156" max="6157" width="9.140625" style="65"/>
    <col min="6158" max="6158" width="12.28515625" style="65" bestFit="1" customWidth="1"/>
    <col min="6159" max="6401" width="9.140625" style="65"/>
    <col min="6402" max="6402" width="18.85546875" style="65" customWidth="1"/>
    <col min="6403" max="6403" width="17.28515625" style="65" customWidth="1"/>
    <col min="6404" max="6404" width="41.85546875" style="65" bestFit="1" customWidth="1"/>
    <col min="6405" max="6405" width="14.28515625" style="65" customWidth="1"/>
    <col min="6406" max="6406" width="11.140625" style="65" customWidth="1"/>
    <col min="6407" max="6407" width="11.85546875" style="65" customWidth="1"/>
    <col min="6408" max="6408" width="11.7109375" style="65" customWidth="1"/>
    <col min="6409" max="6409" width="9.85546875" style="65" bestFit="1" customWidth="1"/>
    <col min="6410" max="6410" width="16.5703125" style="65" bestFit="1" customWidth="1"/>
    <col min="6411" max="6411" width="18.140625" style="65" bestFit="1" customWidth="1"/>
    <col min="6412" max="6413" width="9.140625" style="65"/>
    <col min="6414" max="6414" width="12.28515625" style="65" bestFit="1" customWidth="1"/>
    <col min="6415" max="6657" width="9.140625" style="65"/>
    <col min="6658" max="6658" width="18.85546875" style="65" customWidth="1"/>
    <col min="6659" max="6659" width="17.28515625" style="65" customWidth="1"/>
    <col min="6660" max="6660" width="41.85546875" style="65" bestFit="1" customWidth="1"/>
    <col min="6661" max="6661" width="14.28515625" style="65" customWidth="1"/>
    <col min="6662" max="6662" width="11.140625" style="65" customWidth="1"/>
    <col min="6663" max="6663" width="11.85546875" style="65" customWidth="1"/>
    <col min="6664" max="6664" width="11.7109375" style="65" customWidth="1"/>
    <col min="6665" max="6665" width="9.85546875" style="65" bestFit="1" customWidth="1"/>
    <col min="6666" max="6666" width="16.5703125" style="65" bestFit="1" customWidth="1"/>
    <col min="6667" max="6667" width="18.140625" style="65" bestFit="1" customWidth="1"/>
    <col min="6668" max="6669" width="9.140625" style="65"/>
    <col min="6670" max="6670" width="12.28515625" style="65" bestFit="1" customWidth="1"/>
    <col min="6671" max="6913" width="9.140625" style="65"/>
    <col min="6914" max="6914" width="18.85546875" style="65" customWidth="1"/>
    <col min="6915" max="6915" width="17.28515625" style="65" customWidth="1"/>
    <col min="6916" max="6916" width="41.85546875" style="65" bestFit="1" customWidth="1"/>
    <col min="6917" max="6917" width="14.28515625" style="65" customWidth="1"/>
    <col min="6918" max="6918" width="11.140625" style="65" customWidth="1"/>
    <col min="6919" max="6919" width="11.85546875" style="65" customWidth="1"/>
    <col min="6920" max="6920" width="11.7109375" style="65" customWidth="1"/>
    <col min="6921" max="6921" width="9.85546875" style="65" bestFit="1" customWidth="1"/>
    <col min="6922" max="6922" width="16.5703125" style="65" bestFit="1" customWidth="1"/>
    <col min="6923" max="6923" width="18.140625" style="65" bestFit="1" customWidth="1"/>
    <col min="6924" max="6925" width="9.140625" style="65"/>
    <col min="6926" max="6926" width="12.28515625" style="65" bestFit="1" customWidth="1"/>
    <col min="6927" max="7169" width="9.140625" style="65"/>
    <col min="7170" max="7170" width="18.85546875" style="65" customWidth="1"/>
    <col min="7171" max="7171" width="17.28515625" style="65" customWidth="1"/>
    <col min="7172" max="7172" width="41.85546875" style="65" bestFit="1" customWidth="1"/>
    <col min="7173" max="7173" width="14.28515625" style="65" customWidth="1"/>
    <col min="7174" max="7174" width="11.140625" style="65" customWidth="1"/>
    <col min="7175" max="7175" width="11.85546875" style="65" customWidth="1"/>
    <col min="7176" max="7176" width="11.7109375" style="65" customWidth="1"/>
    <col min="7177" max="7177" width="9.85546875" style="65" bestFit="1" customWidth="1"/>
    <col min="7178" max="7178" width="16.5703125" style="65" bestFit="1" customWidth="1"/>
    <col min="7179" max="7179" width="18.140625" style="65" bestFit="1" customWidth="1"/>
    <col min="7180" max="7181" width="9.140625" style="65"/>
    <col min="7182" max="7182" width="12.28515625" style="65" bestFit="1" customWidth="1"/>
    <col min="7183" max="7425" width="9.140625" style="65"/>
    <col min="7426" max="7426" width="18.85546875" style="65" customWidth="1"/>
    <col min="7427" max="7427" width="17.28515625" style="65" customWidth="1"/>
    <col min="7428" max="7428" width="41.85546875" style="65" bestFit="1" customWidth="1"/>
    <col min="7429" max="7429" width="14.28515625" style="65" customWidth="1"/>
    <col min="7430" max="7430" width="11.140625" style="65" customWidth="1"/>
    <col min="7431" max="7431" width="11.85546875" style="65" customWidth="1"/>
    <col min="7432" max="7432" width="11.7109375" style="65" customWidth="1"/>
    <col min="7433" max="7433" width="9.85546875" style="65" bestFit="1" customWidth="1"/>
    <col min="7434" max="7434" width="16.5703125" style="65" bestFit="1" customWidth="1"/>
    <col min="7435" max="7435" width="18.140625" style="65" bestFit="1" customWidth="1"/>
    <col min="7436" max="7437" width="9.140625" style="65"/>
    <col min="7438" max="7438" width="12.28515625" style="65" bestFit="1" customWidth="1"/>
    <col min="7439" max="7681" width="9.140625" style="65"/>
    <col min="7682" max="7682" width="18.85546875" style="65" customWidth="1"/>
    <col min="7683" max="7683" width="17.28515625" style="65" customWidth="1"/>
    <col min="7684" max="7684" width="41.85546875" style="65" bestFit="1" customWidth="1"/>
    <col min="7685" max="7685" width="14.28515625" style="65" customWidth="1"/>
    <col min="7686" max="7686" width="11.140625" style="65" customWidth="1"/>
    <col min="7687" max="7687" width="11.85546875" style="65" customWidth="1"/>
    <col min="7688" max="7688" width="11.7109375" style="65" customWidth="1"/>
    <col min="7689" max="7689" width="9.85546875" style="65" bestFit="1" customWidth="1"/>
    <col min="7690" max="7690" width="16.5703125" style="65" bestFit="1" customWidth="1"/>
    <col min="7691" max="7691" width="18.140625" style="65" bestFit="1" customWidth="1"/>
    <col min="7692" max="7693" width="9.140625" style="65"/>
    <col min="7694" max="7694" width="12.28515625" style="65" bestFit="1" customWidth="1"/>
    <col min="7695" max="7937" width="9.140625" style="65"/>
    <col min="7938" max="7938" width="18.85546875" style="65" customWidth="1"/>
    <col min="7939" max="7939" width="17.28515625" style="65" customWidth="1"/>
    <col min="7940" max="7940" width="41.85546875" style="65" bestFit="1" customWidth="1"/>
    <col min="7941" max="7941" width="14.28515625" style="65" customWidth="1"/>
    <col min="7942" max="7942" width="11.140625" style="65" customWidth="1"/>
    <col min="7943" max="7943" width="11.85546875" style="65" customWidth="1"/>
    <col min="7944" max="7944" width="11.7109375" style="65" customWidth="1"/>
    <col min="7945" max="7945" width="9.85546875" style="65" bestFit="1" customWidth="1"/>
    <col min="7946" max="7946" width="16.5703125" style="65" bestFit="1" customWidth="1"/>
    <col min="7947" max="7947" width="18.140625" style="65" bestFit="1" customWidth="1"/>
    <col min="7948" max="7949" width="9.140625" style="65"/>
    <col min="7950" max="7950" width="12.28515625" style="65" bestFit="1" customWidth="1"/>
    <col min="7951" max="8193" width="9.140625" style="65"/>
    <col min="8194" max="8194" width="18.85546875" style="65" customWidth="1"/>
    <col min="8195" max="8195" width="17.28515625" style="65" customWidth="1"/>
    <col min="8196" max="8196" width="41.85546875" style="65" bestFit="1" customWidth="1"/>
    <col min="8197" max="8197" width="14.28515625" style="65" customWidth="1"/>
    <col min="8198" max="8198" width="11.140625" style="65" customWidth="1"/>
    <col min="8199" max="8199" width="11.85546875" style="65" customWidth="1"/>
    <col min="8200" max="8200" width="11.7109375" style="65" customWidth="1"/>
    <col min="8201" max="8201" width="9.85546875" style="65" bestFit="1" customWidth="1"/>
    <col min="8202" max="8202" width="16.5703125" style="65" bestFit="1" customWidth="1"/>
    <col min="8203" max="8203" width="18.140625" style="65" bestFit="1" customWidth="1"/>
    <col min="8204" max="8205" width="9.140625" style="65"/>
    <col min="8206" max="8206" width="12.28515625" style="65" bestFit="1" customWidth="1"/>
    <col min="8207" max="8449" width="9.140625" style="65"/>
    <col min="8450" max="8450" width="18.85546875" style="65" customWidth="1"/>
    <col min="8451" max="8451" width="17.28515625" style="65" customWidth="1"/>
    <col min="8452" max="8452" width="41.85546875" style="65" bestFit="1" customWidth="1"/>
    <col min="8453" max="8453" width="14.28515625" style="65" customWidth="1"/>
    <col min="8454" max="8454" width="11.140625" style="65" customWidth="1"/>
    <col min="8455" max="8455" width="11.85546875" style="65" customWidth="1"/>
    <col min="8456" max="8456" width="11.7109375" style="65" customWidth="1"/>
    <col min="8457" max="8457" width="9.85546875" style="65" bestFit="1" customWidth="1"/>
    <col min="8458" max="8458" width="16.5703125" style="65" bestFit="1" customWidth="1"/>
    <col min="8459" max="8459" width="18.140625" style="65" bestFit="1" customWidth="1"/>
    <col min="8460" max="8461" width="9.140625" style="65"/>
    <col min="8462" max="8462" width="12.28515625" style="65" bestFit="1" customWidth="1"/>
    <col min="8463" max="8705" width="9.140625" style="65"/>
    <col min="8706" max="8706" width="18.85546875" style="65" customWidth="1"/>
    <col min="8707" max="8707" width="17.28515625" style="65" customWidth="1"/>
    <col min="8708" max="8708" width="41.85546875" style="65" bestFit="1" customWidth="1"/>
    <col min="8709" max="8709" width="14.28515625" style="65" customWidth="1"/>
    <col min="8710" max="8710" width="11.140625" style="65" customWidth="1"/>
    <col min="8711" max="8711" width="11.85546875" style="65" customWidth="1"/>
    <col min="8712" max="8712" width="11.7109375" style="65" customWidth="1"/>
    <col min="8713" max="8713" width="9.85546875" style="65" bestFit="1" customWidth="1"/>
    <col min="8714" max="8714" width="16.5703125" style="65" bestFit="1" customWidth="1"/>
    <col min="8715" max="8715" width="18.140625" style="65" bestFit="1" customWidth="1"/>
    <col min="8716" max="8717" width="9.140625" style="65"/>
    <col min="8718" max="8718" width="12.28515625" style="65" bestFit="1" customWidth="1"/>
    <col min="8719" max="8961" width="9.140625" style="65"/>
    <col min="8962" max="8962" width="18.85546875" style="65" customWidth="1"/>
    <col min="8963" max="8963" width="17.28515625" style="65" customWidth="1"/>
    <col min="8964" max="8964" width="41.85546875" style="65" bestFit="1" customWidth="1"/>
    <col min="8965" max="8965" width="14.28515625" style="65" customWidth="1"/>
    <col min="8966" max="8966" width="11.140625" style="65" customWidth="1"/>
    <col min="8967" max="8967" width="11.85546875" style="65" customWidth="1"/>
    <col min="8968" max="8968" width="11.7109375" style="65" customWidth="1"/>
    <col min="8969" max="8969" width="9.85546875" style="65" bestFit="1" customWidth="1"/>
    <col min="8970" max="8970" width="16.5703125" style="65" bestFit="1" customWidth="1"/>
    <col min="8971" max="8971" width="18.140625" style="65" bestFit="1" customWidth="1"/>
    <col min="8972" max="8973" width="9.140625" style="65"/>
    <col min="8974" max="8974" width="12.28515625" style="65" bestFit="1" customWidth="1"/>
    <col min="8975" max="9217" width="9.140625" style="65"/>
    <col min="9218" max="9218" width="18.85546875" style="65" customWidth="1"/>
    <col min="9219" max="9219" width="17.28515625" style="65" customWidth="1"/>
    <col min="9220" max="9220" width="41.85546875" style="65" bestFit="1" customWidth="1"/>
    <col min="9221" max="9221" width="14.28515625" style="65" customWidth="1"/>
    <col min="9222" max="9222" width="11.140625" style="65" customWidth="1"/>
    <col min="9223" max="9223" width="11.85546875" style="65" customWidth="1"/>
    <col min="9224" max="9224" width="11.7109375" style="65" customWidth="1"/>
    <col min="9225" max="9225" width="9.85546875" style="65" bestFit="1" customWidth="1"/>
    <col min="9226" max="9226" width="16.5703125" style="65" bestFit="1" customWidth="1"/>
    <col min="9227" max="9227" width="18.140625" style="65" bestFit="1" customWidth="1"/>
    <col min="9228" max="9229" width="9.140625" style="65"/>
    <col min="9230" max="9230" width="12.28515625" style="65" bestFit="1" customWidth="1"/>
    <col min="9231" max="9473" width="9.140625" style="65"/>
    <col min="9474" max="9474" width="18.85546875" style="65" customWidth="1"/>
    <col min="9475" max="9475" width="17.28515625" style="65" customWidth="1"/>
    <col min="9476" max="9476" width="41.85546875" style="65" bestFit="1" customWidth="1"/>
    <col min="9477" max="9477" width="14.28515625" style="65" customWidth="1"/>
    <col min="9478" max="9478" width="11.140625" style="65" customWidth="1"/>
    <col min="9479" max="9479" width="11.85546875" style="65" customWidth="1"/>
    <col min="9480" max="9480" width="11.7109375" style="65" customWidth="1"/>
    <col min="9481" max="9481" width="9.85546875" style="65" bestFit="1" customWidth="1"/>
    <col min="9482" max="9482" width="16.5703125" style="65" bestFit="1" customWidth="1"/>
    <col min="9483" max="9483" width="18.140625" style="65" bestFit="1" customWidth="1"/>
    <col min="9484" max="9485" width="9.140625" style="65"/>
    <col min="9486" max="9486" width="12.28515625" style="65" bestFit="1" customWidth="1"/>
    <col min="9487" max="9729" width="9.140625" style="65"/>
    <col min="9730" max="9730" width="18.85546875" style="65" customWidth="1"/>
    <col min="9731" max="9731" width="17.28515625" style="65" customWidth="1"/>
    <col min="9732" max="9732" width="41.85546875" style="65" bestFit="1" customWidth="1"/>
    <col min="9733" max="9733" width="14.28515625" style="65" customWidth="1"/>
    <col min="9734" max="9734" width="11.140625" style="65" customWidth="1"/>
    <col min="9735" max="9735" width="11.85546875" style="65" customWidth="1"/>
    <col min="9736" max="9736" width="11.7109375" style="65" customWidth="1"/>
    <col min="9737" max="9737" width="9.85546875" style="65" bestFit="1" customWidth="1"/>
    <col min="9738" max="9738" width="16.5703125" style="65" bestFit="1" customWidth="1"/>
    <col min="9739" max="9739" width="18.140625" style="65" bestFit="1" customWidth="1"/>
    <col min="9740" max="9741" width="9.140625" style="65"/>
    <col min="9742" max="9742" width="12.28515625" style="65" bestFit="1" customWidth="1"/>
    <col min="9743" max="9985" width="9.140625" style="65"/>
    <col min="9986" max="9986" width="18.85546875" style="65" customWidth="1"/>
    <col min="9987" max="9987" width="17.28515625" style="65" customWidth="1"/>
    <col min="9988" max="9988" width="41.85546875" style="65" bestFit="1" customWidth="1"/>
    <col min="9989" max="9989" width="14.28515625" style="65" customWidth="1"/>
    <col min="9990" max="9990" width="11.140625" style="65" customWidth="1"/>
    <col min="9991" max="9991" width="11.85546875" style="65" customWidth="1"/>
    <col min="9992" max="9992" width="11.7109375" style="65" customWidth="1"/>
    <col min="9993" max="9993" width="9.85546875" style="65" bestFit="1" customWidth="1"/>
    <col min="9994" max="9994" width="16.5703125" style="65" bestFit="1" customWidth="1"/>
    <col min="9995" max="9995" width="18.140625" style="65" bestFit="1" customWidth="1"/>
    <col min="9996" max="9997" width="9.140625" style="65"/>
    <col min="9998" max="9998" width="12.28515625" style="65" bestFit="1" customWidth="1"/>
    <col min="9999" max="10241" width="9.140625" style="65"/>
    <col min="10242" max="10242" width="18.85546875" style="65" customWidth="1"/>
    <col min="10243" max="10243" width="17.28515625" style="65" customWidth="1"/>
    <col min="10244" max="10244" width="41.85546875" style="65" bestFit="1" customWidth="1"/>
    <col min="10245" max="10245" width="14.28515625" style="65" customWidth="1"/>
    <col min="10246" max="10246" width="11.140625" style="65" customWidth="1"/>
    <col min="10247" max="10247" width="11.85546875" style="65" customWidth="1"/>
    <col min="10248" max="10248" width="11.7109375" style="65" customWidth="1"/>
    <col min="10249" max="10249" width="9.85546875" style="65" bestFit="1" customWidth="1"/>
    <col min="10250" max="10250" width="16.5703125" style="65" bestFit="1" customWidth="1"/>
    <col min="10251" max="10251" width="18.140625" style="65" bestFit="1" customWidth="1"/>
    <col min="10252" max="10253" width="9.140625" style="65"/>
    <col min="10254" max="10254" width="12.28515625" style="65" bestFit="1" customWidth="1"/>
    <col min="10255" max="10497" width="9.140625" style="65"/>
    <col min="10498" max="10498" width="18.85546875" style="65" customWidth="1"/>
    <col min="10499" max="10499" width="17.28515625" style="65" customWidth="1"/>
    <col min="10500" max="10500" width="41.85546875" style="65" bestFit="1" customWidth="1"/>
    <col min="10501" max="10501" width="14.28515625" style="65" customWidth="1"/>
    <col min="10502" max="10502" width="11.140625" style="65" customWidth="1"/>
    <col min="10503" max="10503" width="11.85546875" style="65" customWidth="1"/>
    <col min="10504" max="10504" width="11.7109375" style="65" customWidth="1"/>
    <col min="10505" max="10505" width="9.85546875" style="65" bestFit="1" customWidth="1"/>
    <col min="10506" max="10506" width="16.5703125" style="65" bestFit="1" customWidth="1"/>
    <col min="10507" max="10507" width="18.140625" style="65" bestFit="1" customWidth="1"/>
    <col min="10508" max="10509" width="9.140625" style="65"/>
    <col min="10510" max="10510" width="12.28515625" style="65" bestFit="1" customWidth="1"/>
    <col min="10511" max="10753" width="9.140625" style="65"/>
    <col min="10754" max="10754" width="18.85546875" style="65" customWidth="1"/>
    <col min="10755" max="10755" width="17.28515625" style="65" customWidth="1"/>
    <col min="10756" max="10756" width="41.85546875" style="65" bestFit="1" customWidth="1"/>
    <col min="10757" max="10757" width="14.28515625" style="65" customWidth="1"/>
    <col min="10758" max="10758" width="11.140625" style="65" customWidth="1"/>
    <col min="10759" max="10759" width="11.85546875" style="65" customWidth="1"/>
    <col min="10760" max="10760" width="11.7109375" style="65" customWidth="1"/>
    <col min="10761" max="10761" width="9.85546875" style="65" bestFit="1" customWidth="1"/>
    <col min="10762" max="10762" width="16.5703125" style="65" bestFit="1" customWidth="1"/>
    <col min="10763" max="10763" width="18.140625" style="65" bestFit="1" customWidth="1"/>
    <col min="10764" max="10765" width="9.140625" style="65"/>
    <col min="10766" max="10766" width="12.28515625" style="65" bestFit="1" customWidth="1"/>
    <col min="10767" max="11009" width="9.140625" style="65"/>
    <col min="11010" max="11010" width="18.85546875" style="65" customWidth="1"/>
    <col min="11011" max="11011" width="17.28515625" style="65" customWidth="1"/>
    <col min="11012" max="11012" width="41.85546875" style="65" bestFit="1" customWidth="1"/>
    <col min="11013" max="11013" width="14.28515625" style="65" customWidth="1"/>
    <col min="11014" max="11014" width="11.140625" style="65" customWidth="1"/>
    <col min="11015" max="11015" width="11.85546875" style="65" customWidth="1"/>
    <col min="11016" max="11016" width="11.7109375" style="65" customWidth="1"/>
    <col min="11017" max="11017" width="9.85546875" style="65" bestFit="1" customWidth="1"/>
    <col min="11018" max="11018" width="16.5703125" style="65" bestFit="1" customWidth="1"/>
    <col min="11019" max="11019" width="18.140625" style="65" bestFit="1" customWidth="1"/>
    <col min="11020" max="11021" width="9.140625" style="65"/>
    <col min="11022" max="11022" width="12.28515625" style="65" bestFit="1" customWidth="1"/>
    <col min="11023" max="11265" width="9.140625" style="65"/>
    <col min="11266" max="11266" width="18.85546875" style="65" customWidth="1"/>
    <col min="11267" max="11267" width="17.28515625" style="65" customWidth="1"/>
    <col min="11268" max="11268" width="41.85546875" style="65" bestFit="1" customWidth="1"/>
    <col min="11269" max="11269" width="14.28515625" style="65" customWidth="1"/>
    <col min="11270" max="11270" width="11.140625" style="65" customWidth="1"/>
    <col min="11271" max="11271" width="11.85546875" style="65" customWidth="1"/>
    <col min="11272" max="11272" width="11.7109375" style="65" customWidth="1"/>
    <col min="11273" max="11273" width="9.85546875" style="65" bestFit="1" customWidth="1"/>
    <col min="11274" max="11274" width="16.5703125" style="65" bestFit="1" customWidth="1"/>
    <col min="11275" max="11275" width="18.140625" style="65" bestFit="1" customWidth="1"/>
    <col min="11276" max="11277" width="9.140625" style="65"/>
    <col min="11278" max="11278" width="12.28515625" style="65" bestFit="1" customWidth="1"/>
    <col min="11279" max="11521" width="9.140625" style="65"/>
    <col min="11522" max="11522" width="18.85546875" style="65" customWidth="1"/>
    <col min="11523" max="11523" width="17.28515625" style="65" customWidth="1"/>
    <col min="11524" max="11524" width="41.85546875" style="65" bestFit="1" customWidth="1"/>
    <col min="11525" max="11525" width="14.28515625" style="65" customWidth="1"/>
    <col min="11526" max="11526" width="11.140625" style="65" customWidth="1"/>
    <col min="11527" max="11527" width="11.85546875" style="65" customWidth="1"/>
    <col min="11528" max="11528" width="11.7109375" style="65" customWidth="1"/>
    <col min="11529" max="11529" width="9.85546875" style="65" bestFit="1" customWidth="1"/>
    <col min="11530" max="11530" width="16.5703125" style="65" bestFit="1" customWidth="1"/>
    <col min="11531" max="11531" width="18.140625" style="65" bestFit="1" customWidth="1"/>
    <col min="11532" max="11533" width="9.140625" style="65"/>
    <col min="11534" max="11534" width="12.28515625" style="65" bestFit="1" customWidth="1"/>
    <col min="11535" max="11777" width="9.140625" style="65"/>
    <col min="11778" max="11778" width="18.85546875" style="65" customWidth="1"/>
    <col min="11779" max="11779" width="17.28515625" style="65" customWidth="1"/>
    <col min="11780" max="11780" width="41.85546875" style="65" bestFit="1" customWidth="1"/>
    <col min="11781" max="11781" width="14.28515625" style="65" customWidth="1"/>
    <col min="11782" max="11782" width="11.140625" style="65" customWidth="1"/>
    <col min="11783" max="11783" width="11.85546875" style="65" customWidth="1"/>
    <col min="11784" max="11784" width="11.7109375" style="65" customWidth="1"/>
    <col min="11785" max="11785" width="9.85546875" style="65" bestFit="1" customWidth="1"/>
    <col min="11786" max="11786" width="16.5703125" style="65" bestFit="1" customWidth="1"/>
    <col min="11787" max="11787" width="18.140625" style="65" bestFit="1" customWidth="1"/>
    <col min="11788" max="11789" width="9.140625" style="65"/>
    <col min="11790" max="11790" width="12.28515625" style="65" bestFit="1" customWidth="1"/>
    <col min="11791" max="12033" width="9.140625" style="65"/>
    <col min="12034" max="12034" width="18.85546875" style="65" customWidth="1"/>
    <col min="12035" max="12035" width="17.28515625" style="65" customWidth="1"/>
    <col min="12036" max="12036" width="41.85546875" style="65" bestFit="1" customWidth="1"/>
    <col min="12037" max="12037" width="14.28515625" style="65" customWidth="1"/>
    <col min="12038" max="12038" width="11.140625" style="65" customWidth="1"/>
    <col min="12039" max="12039" width="11.85546875" style="65" customWidth="1"/>
    <col min="12040" max="12040" width="11.7109375" style="65" customWidth="1"/>
    <col min="12041" max="12041" width="9.85546875" style="65" bestFit="1" customWidth="1"/>
    <col min="12042" max="12042" width="16.5703125" style="65" bestFit="1" customWidth="1"/>
    <col min="12043" max="12043" width="18.140625" style="65" bestFit="1" customWidth="1"/>
    <col min="12044" max="12045" width="9.140625" style="65"/>
    <col min="12046" max="12046" width="12.28515625" style="65" bestFit="1" customWidth="1"/>
    <col min="12047" max="12289" width="9.140625" style="65"/>
    <col min="12290" max="12290" width="18.85546875" style="65" customWidth="1"/>
    <col min="12291" max="12291" width="17.28515625" style="65" customWidth="1"/>
    <col min="12292" max="12292" width="41.85546875" style="65" bestFit="1" customWidth="1"/>
    <col min="12293" max="12293" width="14.28515625" style="65" customWidth="1"/>
    <col min="12294" max="12294" width="11.140625" style="65" customWidth="1"/>
    <col min="12295" max="12295" width="11.85546875" style="65" customWidth="1"/>
    <col min="12296" max="12296" width="11.7109375" style="65" customWidth="1"/>
    <col min="12297" max="12297" width="9.85546875" style="65" bestFit="1" customWidth="1"/>
    <col min="12298" max="12298" width="16.5703125" style="65" bestFit="1" customWidth="1"/>
    <col min="12299" max="12299" width="18.140625" style="65" bestFit="1" customWidth="1"/>
    <col min="12300" max="12301" width="9.140625" style="65"/>
    <col min="12302" max="12302" width="12.28515625" style="65" bestFit="1" customWidth="1"/>
    <col min="12303" max="12545" width="9.140625" style="65"/>
    <col min="12546" max="12546" width="18.85546875" style="65" customWidth="1"/>
    <col min="12547" max="12547" width="17.28515625" style="65" customWidth="1"/>
    <col min="12548" max="12548" width="41.85546875" style="65" bestFit="1" customWidth="1"/>
    <col min="12549" max="12549" width="14.28515625" style="65" customWidth="1"/>
    <col min="12550" max="12550" width="11.140625" style="65" customWidth="1"/>
    <col min="12551" max="12551" width="11.85546875" style="65" customWidth="1"/>
    <col min="12552" max="12552" width="11.7109375" style="65" customWidth="1"/>
    <col min="12553" max="12553" width="9.85546875" style="65" bestFit="1" customWidth="1"/>
    <col min="12554" max="12554" width="16.5703125" style="65" bestFit="1" customWidth="1"/>
    <col min="12555" max="12555" width="18.140625" style="65" bestFit="1" customWidth="1"/>
    <col min="12556" max="12557" width="9.140625" style="65"/>
    <col min="12558" max="12558" width="12.28515625" style="65" bestFit="1" customWidth="1"/>
    <col min="12559" max="12801" width="9.140625" style="65"/>
    <col min="12802" max="12802" width="18.85546875" style="65" customWidth="1"/>
    <col min="12803" max="12803" width="17.28515625" style="65" customWidth="1"/>
    <col min="12804" max="12804" width="41.85546875" style="65" bestFit="1" customWidth="1"/>
    <col min="12805" max="12805" width="14.28515625" style="65" customWidth="1"/>
    <col min="12806" max="12806" width="11.140625" style="65" customWidth="1"/>
    <col min="12807" max="12807" width="11.85546875" style="65" customWidth="1"/>
    <col min="12808" max="12808" width="11.7109375" style="65" customWidth="1"/>
    <col min="12809" max="12809" width="9.85546875" style="65" bestFit="1" customWidth="1"/>
    <col min="12810" max="12810" width="16.5703125" style="65" bestFit="1" customWidth="1"/>
    <col min="12811" max="12811" width="18.140625" style="65" bestFit="1" customWidth="1"/>
    <col min="12812" max="12813" width="9.140625" style="65"/>
    <col min="12814" max="12814" width="12.28515625" style="65" bestFit="1" customWidth="1"/>
    <col min="12815" max="13057" width="9.140625" style="65"/>
    <col min="13058" max="13058" width="18.85546875" style="65" customWidth="1"/>
    <col min="13059" max="13059" width="17.28515625" style="65" customWidth="1"/>
    <col min="13060" max="13060" width="41.85546875" style="65" bestFit="1" customWidth="1"/>
    <col min="13061" max="13061" width="14.28515625" style="65" customWidth="1"/>
    <col min="13062" max="13062" width="11.140625" style="65" customWidth="1"/>
    <col min="13063" max="13063" width="11.85546875" style="65" customWidth="1"/>
    <col min="13064" max="13064" width="11.7109375" style="65" customWidth="1"/>
    <col min="13065" max="13065" width="9.85546875" style="65" bestFit="1" customWidth="1"/>
    <col min="13066" max="13066" width="16.5703125" style="65" bestFit="1" customWidth="1"/>
    <col min="13067" max="13067" width="18.140625" style="65" bestFit="1" customWidth="1"/>
    <col min="13068" max="13069" width="9.140625" style="65"/>
    <col min="13070" max="13070" width="12.28515625" style="65" bestFit="1" customWidth="1"/>
    <col min="13071" max="13313" width="9.140625" style="65"/>
    <col min="13314" max="13314" width="18.85546875" style="65" customWidth="1"/>
    <col min="13315" max="13315" width="17.28515625" style="65" customWidth="1"/>
    <col min="13316" max="13316" width="41.85546875" style="65" bestFit="1" customWidth="1"/>
    <col min="13317" max="13317" width="14.28515625" style="65" customWidth="1"/>
    <col min="13318" max="13318" width="11.140625" style="65" customWidth="1"/>
    <col min="13319" max="13319" width="11.85546875" style="65" customWidth="1"/>
    <col min="13320" max="13320" width="11.7109375" style="65" customWidth="1"/>
    <col min="13321" max="13321" width="9.85546875" style="65" bestFit="1" customWidth="1"/>
    <col min="13322" max="13322" width="16.5703125" style="65" bestFit="1" customWidth="1"/>
    <col min="13323" max="13323" width="18.140625" style="65" bestFit="1" customWidth="1"/>
    <col min="13324" max="13325" width="9.140625" style="65"/>
    <col min="13326" max="13326" width="12.28515625" style="65" bestFit="1" customWidth="1"/>
    <col min="13327" max="13569" width="9.140625" style="65"/>
    <col min="13570" max="13570" width="18.85546875" style="65" customWidth="1"/>
    <col min="13571" max="13571" width="17.28515625" style="65" customWidth="1"/>
    <col min="13572" max="13572" width="41.85546875" style="65" bestFit="1" customWidth="1"/>
    <col min="13573" max="13573" width="14.28515625" style="65" customWidth="1"/>
    <col min="13574" max="13574" width="11.140625" style="65" customWidth="1"/>
    <col min="13575" max="13575" width="11.85546875" style="65" customWidth="1"/>
    <col min="13576" max="13576" width="11.7109375" style="65" customWidth="1"/>
    <col min="13577" max="13577" width="9.85546875" style="65" bestFit="1" customWidth="1"/>
    <col min="13578" max="13578" width="16.5703125" style="65" bestFit="1" customWidth="1"/>
    <col min="13579" max="13579" width="18.140625" style="65" bestFit="1" customWidth="1"/>
    <col min="13580" max="13581" width="9.140625" style="65"/>
    <col min="13582" max="13582" width="12.28515625" style="65" bestFit="1" customWidth="1"/>
    <col min="13583" max="13825" width="9.140625" style="65"/>
    <col min="13826" max="13826" width="18.85546875" style="65" customWidth="1"/>
    <col min="13827" max="13827" width="17.28515625" style="65" customWidth="1"/>
    <col min="13828" max="13828" width="41.85546875" style="65" bestFit="1" customWidth="1"/>
    <col min="13829" max="13829" width="14.28515625" style="65" customWidth="1"/>
    <col min="13830" max="13830" width="11.140625" style="65" customWidth="1"/>
    <col min="13831" max="13831" width="11.85546875" style="65" customWidth="1"/>
    <col min="13832" max="13832" width="11.7109375" style="65" customWidth="1"/>
    <col min="13833" max="13833" width="9.85546875" style="65" bestFit="1" customWidth="1"/>
    <col min="13834" max="13834" width="16.5703125" style="65" bestFit="1" customWidth="1"/>
    <col min="13835" max="13835" width="18.140625" style="65" bestFit="1" customWidth="1"/>
    <col min="13836" max="13837" width="9.140625" style="65"/>
    <col min="13838" max="13838" width="12.28515625" style="65" bestFit="1" customWidth="1"/>
    <col min="13839" max="14081" width="9.140625" style="65"/>
    <col min="14082" max="14082" width="18.85546875" style="65" customWidth="1"/>
    <col min="14083" max="14083" width="17.28515625" style="65" customWidth="1"/>
    <col min="14084" max="14084" width="41.85546875" style="65" bestFit="1" customWidth="1"/>
    <col min="14085" max="14085" width="14.28515625" style="65" customWidth="1"/>
    <col min="14086" max="14086" width="11.140625" style="65" customWidth="1"/>
    <col min="14087" max="14087" width="11.85546875" style="65" customWidth="1"/>
    <col min="14088" max="14088" width="11.7109375" style="65" customWidth="1"/>
    <col min="14089" max="14089" width="9.85546875" style="65" bestFit="1" customWidth="1"/>
    <col min="14090" max="14090" width="16.5703125" style="65" bestFit="1" customWidth="1"/>
    <col min="14091" max="14091" width="18.140625" style="65" bestFit="1" customWidth="1"/>
    <col min="14092" max="14093" width="9.140625" style="65"/>
    <col min="14094" max="14094" width="12.28515625" style="65" bestFit="1" customWidth="1"/>
    <col min="14095" max="14337" width="9.140625" style="65"/>
    <col min="14338" max="14338" width="18.85546875" style="65" customWidth="1"/>
    <col min="14339" max="14339" width="17.28515625" style="65" customWidth="1"/>
    <col min="14340" max="14340" width="41.85546875" style="65" bestFit="1" customWidth="1"/>
    <col min="14341" max="14341" width="14.28515625" style="65" customWidth="1"/>
    <col min="14342" max="14342" width="11.140625" style="65" customWidth="1"/>
    <col min="14343" max="14343" width="11.85546875" style="65" customWidth="1"/>
    <col min="14344" max="14344" width="11.7109375" style="65" customWidth="1"/>
    <col min="14345" max="14345" width="9.85546875" style="65" bestFit="1" customWidth="1"/>
    <col min="14346" max="14346" width="16.5703125" style="65" bestFit="1" customWidth="1"/>
    <col min="14347" max="14347" width="18.140625" style="65" bestFit="1" customWidth="1"/>
    <col min="14348" max="14349" width="9.140625" style="65"/>
    <col min="14350" max="14350" width="12.28515625" style="65" bestFit="1" customWidth="1"/>
    <col min="14351" max="14593" width="9.140625" style="65"/>
    <col min="14594" max="14594" width="18.85546875" style="65" customWidth="1"/>
    <col min="14595" max="14595" width="17.28515625" style="65" customWidth="1"/>
    <col min="14596" max="14596" width="41.85546875" style="65" bestFit="1" customWidth="1"/>
    <col min="14597" max="14597" width="14.28515625" style="65" customWidth="1"/>
    <col min="14598" max="14598" width="11.140625" style="65" customWidth="1"/>
    <col min="14599" max="14599" width="11.85546875" style="65" customWidth="1"/>
    <col min="14600" max="14600" width="11.7109375" style="65" customWidth="1"/>
    <col min="14601" max="14601" width="9.85546875" style="65" bestFit="1" customWidth="1"/>
    <col min="14602" max="14602" width="16.5703125" style="65" bestFit="1" customWidth="1"/>
    <col min="14603" max="14603" width="18.140625" style="65" bestFit="1" customWidth="1"/>
    <col min="14604" max="14605" width="9.140625" style="65"/>
    <col min="14606" max="14606" width="12.28515625" style="65" bestFit="1" customWidth="1"/>
    <col min="14607" max="14849" width="9.140625" style="65"/>
    <col min="14850" max="14850" width="18.85546875" style="65" customWidth="1"/>
    <col min="14851" max="14851" width="17.28515625" style="65" customWidth="1"/>
    <col min="14852" max="14852" width="41.85546875" style="65" bestFit="1" customWidth="1"/>
    <col min="14853" max="14853" width="14.28515625" style="65" customWidth="1"/>
    <col min="14854" max="14854" width="11.140625" style="65" customWidth="1"/>
    <col min="14855" max="14855" width="11.85546875" style="65" customWidth="1"/>
    <col min="14856" max="14856" width="11.7109375" style="65" customWidth="1"/>
    <col min="14857" max="14857" width="9.85546875" style="65" bestFit="1" customWidth="1"/>
    <col min="14858" max="14858" width="16.5703125" style="65" bestFit="1" customWidth="1"/>
    <col min="14859" max="14859" width="18.140625" style="65" bestFit="1" customWidth="1"/>
    <col min="14860" max="14861" width="9.140625" style="65"/>
    <col min="14862" max="14862" width="12.28515625" style="65" bestFit="1" customWidth="1"/>
    <col min="14863" max="15105" width="9.140625" style="65"/>
    <col min="15106" max="15106" width="18.85546875" style="65" customWidth="1"/>
    <col min="15107" max="15107" width="17.28515625" style="65" customWidth="1"/>
    <col min="15108" max="15108" width="41.85546875" style="65" bestFit="1" customWidth="1"/>
    <col min="15109" max="15109" width="14.28515625" style="65" customWidth="1"/>
    <col min="15110" max="15110" width="11.140625" style="65" customWidth="1"/>
    <col min="15111" max="15111" width="11.85546875" style="65" customWidth="1"/>
    <col min="15112" max="15112" width="11.7109375" style="65" customWidth="1"/>
    <col min="15113" max="15113" width="9.85546875" style="65" bestFit="1" customWidth="1"/>
    <col min="15114" max="15114" width="16.5703125" style="65" bestFit="1" customWidth="1"/>
    <col min="15115" max="15115" width="18.140625" style="65" bestFit="1" customWidth="1"/>
    <col min="15116" max="15117" width="9.140625" style="65"/>
    <col min="15118" max="15118" width="12.28515625" style="65" bestFit="1" customWidth="1"/>
    <col min="15119" max="15361" width="9.140625" style="65"/>
    <col min="15362" max="15362" width="18.85546875" style="65" customWidth="1"/>
    <col min="15363" max="15363" width="17.28515625" style="65" customWidth="1"/>
    <col min="15364" max="15364" width="41.85546875" style="65" bestFit="1" customWidth="1"/>
    <col min="15365" max="15365" width="14.28515625" style="65" customWidth="1"/>
    <col min="15366" max="15366" width="11.140625" style="65" customWidth="1"/>
    <col min="15367" max="15367" width="11.85546875" style="65" customWidth="1"/>
    <col min="15368" max="15368" width="11.7109375" style="65" customWidth="1"/>
    <col min="15369" max="15369" width="9.85546875" style="65" bestFit="1" customWidth="1"/>
    <col min="15370" max="15370" width="16.5703125" style="65" bestFit="1" customWidth="1"/>
    <col min="15371" max="15371" width="18.140625" style="65" bestFit="1" customWidth="1"/>
    <col min="15372" max="15373" width="9.140625" style="65"/>
    <col min="15374" max="15374" width="12.28515625" style="65" bestFit="1" customWidth="1"/>
    <col min="15375" max="15617" width="9.140625" style="65"/>
    <col min="15618" max="15618" width="18.85546875" style="65" customWidth="1"/>
    <col min="15619" max="15619" width="17.28515625" style="65" customWidth="1"/>
    <col min="15620" max="15620" width="41.85546875" style="65" bestFit="1" customWidth="1"/>
    <col min="15621" max="15621" width="14.28515625" style="65" customWidth="1"/>
    <col min="15622" max="15622" width="11.140625" style="65" customWidth="1"/>
    <col min="15623" max="15623" width="11.85546875" style="65" customWidth="1"/>
    <col min="15624" max="15624" width="11.7109375" style="65" customWidth="1"/>
    <col min="15625" max="15625" width="9.85546875" style="65" bestFit="1" customWidth="1"/>
    <col min="15626" max="15626" width="16.5703125" style="65" bestFit="1" customWidth="1"/>
    <col min="15627" max="15627" width="18.140625" style="65" bestFit="1" customWidth="1"/>
    <col min="15628" max="15629" width="9.140625" style="65"/>
    <col min="15630" max="15630" width="12.28515625" style="65" bestFit="1" customWidth="1"/>
    <col min="15631" max="15873" width="9.140625" style="65"/>
    <col min="15874" max="15874" width="18.85546875" style="65" customWidth="1"/>
    <col min="15875" max="15875" width="17.28515625" style="65" customWidth="1"/>
    <col min="15876" max="15876" width="41.85546875" style="65" bestFit="1" customWidth="1"/>
    <col min="15877" max="15877" width="14.28515625" style="65" customWidth="1"/>
    <col min="15878" max="15878" width="11.140625" style="65" customWidth="1"/>
    <col min="15879" max="15879" width="11.85546875" style="65" customWidth="1"/>
    <col min="15880" max="15880" width="11.7109375" style="65" customWidth="1"/>
    <col min="15881" max="15881" width="9.85546875" style="65" bestFit="1" customWidth="1"/>
    <col min="15882" max="15882" width="16.5703125" style="65" bestFit="1" customWidth="1"/>
    <col min="15883" max="15883" width="18.140625" style="65" bestFit="1" customWidth="1"/>
    <col min="15884" max="15885" width="9.140625" style="65"/>
    <col min="15886" max="15886" width="12.28515625" style="65" bestFit="1" customWidth="1"/>
    <col min="15887" max="16129" width="9.140625" style="65"/>
    <col min="16130" max="16130" width="18.85546875" style="65" customWidth="1"/>
    <col min="16131" max="16131" width="17.28515625" style="65" customWidth="1"/>
    <col min="16132" max="16132" width="41.85546875" style="65" bestFit="1" customWidth="1"/>
    <col min="16133" max="16133" width="14.28515625" style="65" customWidth="1"/>
    <col min="16134" max="16134" width="11.140625" style="65" customWidth="1"/>
    <col min="16135" max="16135" width="11.85546875" style="65" customWidth="1"/>
    <col min="16136" max="16136" width="11.7109375" style="65" customWidth="1"/>
    <col min="16137" max="16137" width="9.85546875" style="65" bestFit="1" customWidth="1"/>
    <col min="16138" max="16138" width="16.5703125" style="65" bestFit="1" customWidth="1"/>
    <col min="16139" max="16139" width="18.140625" style="65" bestFit="1" customWidth="1"/>
    <col min="16140" max="16141" width="9.140625" style="65"/>
    <col min="16142" max="16142" width="12.28515625" style="65" bestFit="1" customWidth="1"/>
    <col min="16143" max="16384" width="9.140625" style="65"/>
  </cols>
  <sheetData>
    <row r="1" spans="2:14" ht="75.75" customHeight="1" x14ac:dyDescent="0.25">
      <c r="E1" s="555" t="s">
        <v>1960</v>
      </c>
      <c r="F1" s="555"/>
      <c r="G1" s="555"/>
      <c r="H1" s="555"/>
      <c r="N1" s="65"/>
    </row>
    <row r="2" spans="2:14" ht="15.75" customHeight="1" x14ac:dyDescent="0.25">
      <c r="E2" s="388"/>
      <c r="F2" s="388"/>
      <c r="G2" s="388"/>
      <c r="H2" s="388"/>
      <c r="N2" s="65"/>
    </row>
    <row r="3" spans="2:14" x14ac:dyDescent="0.25">
      <c r="B3" s="519" t="s">
        <v>1800</v>
      </c>
      <c r="C3" s="519"/>
      <c r="D3" s="519"/>
      <c r="E3" s="519"/>
      <c r="F3" s="519"/>
      <c r="G3" s="519"/>
      <c r="H3" s="519"/>
      <c r="N3" s="65"/>
    </row>
    <row r="4" spans="2:14" x14ac:dyDescent="0.25">
      <c r="B4" s="556" t="s">
        <v>168</v>
      </c>
      <c r="C4" s="556"/>
      <c r="D4" s="556"/>
      <c r="E4" s="556"/>
      <c r="F4" s="556"/>
      <c r="G4" s="556"/>
      <c r="H4" s="556"/>
      <c r="N4" s="65"/>
    </row>
    <row r="5" spans="2:14" x14ac:dyDescent="0.25">
      <c r="N5" s="65"/>
    </row>
    <row r="6" spans="2:14" ht="28.5" x14ac:dyDescent="0.25">
      <c r="B6" s="101" t="s">
        <v>4</v>
      </c>
      <c r="C6" s="102" t="s">
        <v>5</v>
      </c>
      <c r="D6" s="102" t="s">
        <v>6</v>
      </c>
      <c r="E6" s="103" t="s">
        <v>7</v>
      </c>
      <c r="F6" s="103" t="s">
        <v>65</v>
      </c>
      <c r="G6" s="103" t="s">
        <v>66</v>
      </c>
      <c r="H6" s="103" t="s">
        <v>8</v>
      </c>
      <c r="N6" s="65"/>
    </row>
    <row r="7" spans="2:14" ht="15.75" customHeight="1" x14ac:dyDescent="0.25">
      <c r="B7" s="92" t="s">
        <v>71</v>
      </c>
      <c r="C7" s="91" t="s">
        <v>72</v>
      </c>
      <c r="D7" s="91" t="s">
        <v>15</v>
      </c>
      <c r="E7" s="93">
        <v>88</v>
      </c>
      <c r="F7" s="94">
        <v>90</v>
      </c>
      <c r="G7" s="94">
        <v>90</v>
      </c>
      <c r="H7" s="94">
        <v>4</v>
      </c>
      <c r="J7" s="98" t="s">
        <v>9</v>
      </c>
      <c r="K7" s="98"/>
      <c r="L7" s="98" t="s">
        <v>10</v>
      </c>
      <c r="M7" s="98" t="s">
        <v>11</v>
      </c>
      <c r="N7" s="98" t="s">
        <v>1801</v>
      </c>
    </row>
    <row r="8" spans="2:14" x14ac:dyDescent="0.25">
      <c r="B8" s="92" t="s">
        <v>71</v>
      </c>
      <c r="C8" s="92">
        <v>16141549</v>
      </c>
      <c r="D8" s="92" t="s">
        <v>73</v>
      </c>
      <c r="E8" s="95">
        <v>6</v>
      </c>
      <c r="F8" s="96">
        <v>30</v>
      </c>
      <c r="G8" s="96">
        <v>30</v>
      </c>
      <c r="H8" s="96">
        <v>2</v>
      </c>
      <c r="J8" s="98" t="s">
        <v>13</v>
      </c>
      <c r="K8" s="98" t="s">
        <v>14</v>
      </c>
      <c r="L8" s="99">
        <v>6.65</v>
      </c>
      <c r="M8" s="99">
        <f>L8*0.21</f>
        <v>1.3965000000000001</v>
      </c>
      <c r="N8" s="99">
        <f>L8+M8</f>
        <v>8.0465</v>
      </c>
    </row>
    <row r="9" spans="2:14" x14ac:dyDescent="0.25">
      <c r="B9" s="92" t="s">
        <v>71</v>
      </c>
      <c r="C9" s="92">
        <v>16141578</v>
      </c>
      <c r="D9" s="92" t="s">
        <v>74</v>
      </c>
      <c r="E9" s="95">
        <v>6</v>
      </c>
      <c r="F9" s="96">
        <v>30</v>
      </c>
      <c r="G9" s="96">
        <v>30</v>
      </c>
      <c r="H9" s="96">
        <v>2</v>
      </c>
      <c r="J9" s="98" t="s">
        <v>16</v>
      </c>
      <c r="K9" s="98" t="s">
        <v>17</v>
      </c>
      <c r="L9" s="98">
        <v>0.81</v>
      </c>
      <c r="M9" s="99">
        <f>L9*0.21</f>
        <v>0.1701</v>
      </c>
      <c r="N9" s="99">
        <f>L9+M9</f>
        <v>0.98010000000000008</v>
      </c>
    </row>
    <row r="10" spans="2:14" x14ac:dyDescent="0.25">
      <c r="B10" s="92" t="s">
        <v>71</v>
      </c>
      <c r="C10" s="92">
        <v>16141516</v>
      </c>
      <c r="D10" s="92" t="s">
        <v>21</v>
      </c>
      <c r="E10" s="95">
        <v>4.2</v>
      </c>
      <c r="F10" s="96">
        <v>40</v>
      </c>
      <c r="G10" s="96">
        <v>40</v>
      </c>
      <c r="H10" s="96">
        <v>2</v>
      </c>
      <c r="J10" s="98" t="s">
        <v>18</v>
      </c>
      <c r="K10" s="98" t="s">
        <v>19</v>
      </c>
      <c r="L10" s="98">
        <v>3.08</v>
      </c>
      <c r="M10" s="99">
        <f>L10*0.21</f>
        <v>0.64680000000000004</v>
      </c>
      <c r="N10" s="99">
        <f>L10+M10</f>
        <v>3.7267999999999999</v>
      </c>
    </row>
    <row r="11" spans="2:14" x14ac:dyDescent="0.25">
      <c r="B11" s="92" t="s">
        <v>71</v>
      </c>
      <c r="C11" s="92">
        <v>16141585</v>
      </c>
      <c r="D11" s="91" t="s">
        <v>75</v>
      </c>
      <c r="E11" s="97">
        <v>5.2</v>
      </c>
      <c r="F11" s="97">
        <v>45</v>
      </c>
      <c r="G11" s="97">
        <v>45</v>
      </c>
      <c r="H11" s="96">
        <v>2</v>
      </c>
      <c r="J11" s="98" t="s">
        <v>20</v>
      </c>
      <c r="K11" s="98"/>
      <c r="L11" s="99">
        <v>7.0000000000000007E-2</v>
      </c>
      <c r="M11" s="99">
        <f>L11*0.12</f>
        <v>8.4000000000000012E-3</v>
      </c>
      <c r="N11" s="99">
        <f>L11+M11</f>
        <v>7.8400000000000011E-2</v>
      </c>
    </row>
    <row r="12" spans="2:14" ht="18" customHeight="1" x14ac:dyDescent="0.25">
      <c r="B12" s="92" t="s">
        <v>76</v>
      </c>
      <c r="C12" s="91" t="s">
        <v>77</v>
      </c>
      <c r="D12" s="91" t="s">
        <v>15</v>
      </c>
      <c r="E12" s="93">
        <v>88</v>
      </c>
      <c r="F12" s="94">
        <v>90</v>
      </c>
      <c r="G12" s="94">
        <v>90</v>
      </c>
      <c r="H12" s="94">
        <v>4</v>
      </c>
      <c r="N12" s="100">
        <f>SUM(N8:N11)</f>
        <v>12.831799999999999</v>
      </c>
    </row>
    <row r="13" spans="2:14" x14ac:dyDescent="0.25">
      <c r="B13" s="92" t="s">
        <v>78</v>
      </c>
      <c r="C13" s="92">
        <v>16141373</v>
      </c>
      <c r="D13" s="92" t="s">
        <v>79</v>
      </c>
      <c r="E13" s="97">
        <v>4.2</v>
      </c>
      <c r="F13" s="97">
        <v>40</v>
      </c>
      <c r="G13" s="97">
        <v>40</v>
      </c>
      <c r="H13" s="96">
        <v>2</v>
      </c>
      <c r="N13" s="69"/>
    </row>
    <row r="14" spans="2:14" x14ac:dyDescent="0.25">
      <c r="B14" s="92" t="s">
        <v>76</v>
      </c>
      <c r="C14" s="92">
        <v>16142509</v>
      </c>
      <c r="D14" s="92" t="s">
        <v>80</v>
      </c>
      <c r="E14" s="95">
        <v>10</v>
      </c>
      <c r="F14" s="96">
        <v>35</v>
      </c>
      <c r="G14" s="96">
        <v>35</v>
      </c>
      <c r="H14" s="96">
        <v>2</v>
      </c>
      <c r="N14" s="69"/>
    </row>
    <row r="15" spans="2:14" ht="30" x14ac:dyDescent="0.25">
      <c r="B15" s="92" t="s">
        <v>76</v>
      </c>
      <c r="C15" s="91" t="s">
        <v>81</v>
      </c>
      <c r="D15" s="92" t="s">
        <v>82</v>
      </c>
      <c r="E15" s="95">
        <v>10</v>
      </c>
      <c r="F15" s="96">
        <v>35</v>
      </c>
      <c r="G15" s="96">
        <v>35</v>
      </c>
      <c r="H15" s="96">
        <v>4</v>
      </c>
      <c r="N15" s="69"/>
    </row>
    <row r="16" spans="2:14" x14ac:dyDescent="0.25">
      <c r="B16" s="92" t="s">
        <v>76</v>
      </c>
      <c r="C16" s="92">
        <v>16143628</v>
      </c>
      <c r="D16" s="92" t="s">
        <v>21</v>
      </c>
      <c r="E16" s="97">
        <v>4.2</v>
      </c>
      <c r="F16" s="97">
        <v>40</v>
      </c>
      <c r="G16" s="97">
        <v>40</v>
      </c>
      <c r="H16" s="96">
        <v>2</v>
      </c>
      <c r="N16" s="69"/>
    </row>
    <row r="17" spans="2:14" x14ac:dyDescent="0.25">
      <c r="B17" s="92" t="s">
        <v>76</v>
      </c>
      <c r="C17" s="92">
        <v>16143641</v>
      </c>
      <c r="D17" s="92" t="s">
        <v>83</v>
      </c>
      <c r="E17" s="95">
        <v>4</v>
      </c>
      <c r="F17" s="96">
        <v>30</v>
      </c>
      <c r="G17" s="96">
        <v>30</v>
      </c>
      <c r="H17" s="96">
        <v>2</v>
      </c>
      <c r="N17" s="69"/>
    </row>
    <row r="18" spans="2:14" ht="30" x14ac:dyDescent="0.25">
      <c r="B18" s="92" t="s">
        <v>84</v>
      </c>
      <c r="C18" s="91" t="s">
        <v>85</v>
      </c>
      <c r="D18" s="92" t="s">
        <v>86</v>
      </c>
      <c r="E18" s="95">
        <v>60</v>
      </c>
      <c r="F18" s="96">
        <v>55</v>
      </c>
      <c r="G18" s="96">
        <v>55</v>
      </c>
      <c r="H18" s="96">
        <v>4</v>
      </c>
      <c r="N18" s="69"/>
    </row>
    <row r="19" spans="2:14" x14ac:dyDescent="0.25">
      <c r="B19" s="92" t="s">
        <v>87</v>
      </c>
      <c r="C19" s="92">
        <v>16145730</v>
      </c>
      <c r="D19" s="92" t="s">
        <v>88</v>
      </c>
      <c r="E19" s="95">
        <v>120</v>
      </c>
      <c r="F19" s="96">
        <v>165</v>
      </c>
      <c r="G19" s="96">
        <v>165</v>
      </c>
      <c r="H19" s="96">
        <v>2</v>
      </c>
      <c r="N19" s="69"/>
    </row>
    <row r="20" spans="2:14" x14ac:dyDescent="0.25">
      <c r="B20" s="92" t="s">
        <v>87</v>
      </c>
      <c r="C20" s="92">
        <v>16144296</v>
      </c>
      <c r="D20" s="92" t="s">
        <v>89</v>
      </c>
      <c r="E20" s="95">
        <v>2</v>
      </c>
      <c r="F20" s="96">
        <v>25</v>
      </c>
      <c r="G20" s="96">
        <v>25</v>
      </c>
      <c r="H20" s="96">
        <v>2</v>
      </c>
      <c r="N20" s="69"/>
    </row>
    <row r="21" spans="2:14" x14ac:dyDescent="0.25">
      <c r="B21" s="92" t="s">
        <v>87</v>
      </c>
      <c r="C21" s="92">
        <v>16144317</v>
      </c>
      <c r="D21" s="92" t="s">
        <v>89</v>
      </c>
      <c r="E21" s="95">
        <v>0</v>
      </c>
      <c r="F21" s="96">
        <v>0</v>
      </c>
      <c r="G21" s="96">
        <v>10</v>
      </c>
      <c r="H21" s="96">
        <v>1</v>
      </c>
      <c r="N21" s="69"/>
    </row>
    <row r="22" spans="2:14" x14ac:dyDescent="0.25">
      <c r="B22" s="92" t="s">
        <v>87</v>
      </c>
      <c r="C22" s="92">
        <v>16147925</v>
      </c>
      <c r="D22" s="92" t="s">
        <v>90</v>
      </c>
      <c r="E22" s="95">
        <v>6</v>
      </c>
      <c r="F22" s="96">
        <v>30</v>
      </c>
      <c r="G22" s="96">
        <v>30</v>
      </c>
      <c r="H22" s="96">
        <v>2</v>
      </c>
      <c r="N22" s="69"/>
    </row>
    <row r="23" spans="2:14" x14ac:dyDescent="0.25">
      <c r="B23" s="92" t="s">
        <v>87</v>
      </c>
      <c r="C23" s="92">
        <v>16144342</v>
      </c>
      <c r="D23" s="92" t="s">
        <v>89</v>
      </c>
      <c r="E23" s="95">
        <v>0</v>
      </c>
      <c r="F23" s="96">
        <v>0</v>
      </c>
      <c r="G23" s="96">
        <v>10</v>
      </c>
      <c r="H23" s="96">
        <v>2</v>
      </c>
      <c r="N23" s="69"/>
    </row>
    <row r="24" spans="2:14" x14ac:dyDescent="0.25">
      <c r="B24" s="92" t="s">
        <v>87</v>
      </c>
      <c r="C24" s="92">
        <v>16144374</v>
      </c>
      <c r="D24" s="92" t="s">
        <v>91</v>
      </c>
      <c r="E24" s="95">
        <v>18</v>
      </c>
      <c r="F24" s="96">
        <v>45</v>
      </c>
      <c r="G24" s="96">
        <v>45</v>
      </c>
      <c r="H24" s="96">
        <v>2</v>
      </c>
      <c r="N24" s="69"/>
    </row>
    <row r="25" spans="2:14" x14ac:dyDescent="0.25">
      <c r="B25" s="92" t="s">
        <v>87</v>
      </c>
      <c r="C25" s="92">
        <v>16146093</v>
      </c>
      <c r="D25" s="92" t="s">
        <v>92</v>
      </c>
      <c r="E25" s="95">
        <v>30</v>
      </c>
      <c r="F25" s="96">
        <v>65</v>
      </c>
      <c r="G25" s="96">
        <v>65</v>
      </c>
      <c r="H25" s="96">
        <v>2</v>
      </c>
      <c r="N25" s="69"/>
    </row>
    <row r="26" spans="2:14" x14ac:dyDescent="0.25">
      <c r="B26" s="92" t="s">
        <v>87</v>
      </c>
      <c r="C26" s="92">
        <v>16146100</v>
      </c>
      <c r="D26" s="92" t="s">
        <v>92</v>
      </c>
      <c r="E26" s="95">
        <v>0</v>
      </c>
      <c r="F26" s="96">
        <v>0</v>
      </c>
      <c r="G26" s="96">
        <v>10</v>
      </c>
      <c r="H26" s="96">
        <v>2</v>
      </c>
      <c r="N26" s="69"/>
    </row>
    <row r="27" spans="2:14" x14ac:dyDescent="0.25">
      <c r="B27" s="92" t="s">
        <v>87</v>
      </c>
      <c r="C27" s="92">
        <v>16146084</v>
      </c>
      <c r="D27" s="92" t="s">
        <v>92</v>
      </c>
      <c r="E27" s="95">
        <v>0</v>
      </c>
      <c r="F27" s="96">
        <v>0</v>
      </c>
      <c r="G27" s="96">
        <v>10</v>
      </c>
      <c r="H27" s="96">
        <v>2</v>
      </c>
      <c r="N27" s="69"/>
    </row>
    <row r="28" spans="2:14" x14ac:dyDescent="0.25">
      <c r="B28" s="92" t="s">
        <v>87</v>
      </c>
      <c r="C28" s="92">
        <v>16144374</v>
      </c>
      <c r="D28" s="92" t="s">
        <v>93</v>
      </c>
      <c r="E28" s="95">
        <v>30</v>
      </c>
      <c r="F28" s="96">
        <v>50</v>
      </c>
      <c r="G28" s="96">
        <v>50</v>
      </c>
      <c r="H28" s="96">
        <v>2</v>
      </c>
      <c r="N28" s="69"/>
    </row>
    <row r="29" spans="2:14" x14ac:dyDescent="0.25">
      <c r="B29" s="92" t="s">
        <v>94</v>
      </c>
      <c r="C29" s="92">
        <v>16145864</v>
      </c>
      <c r="D29" s="92" t="s">
        <v>95</v>
      </c>
      <c r="E29" s="95">
        <v>6</v>
      </c>
      <c r="F29" s="96">
        <v>30</v>
      </c>
      <c r="G29" s="96">
        <v>30</v>
      </c>
      <c r="H29" s="96">
        <v>2</v>
      </c>
      <c r="N29" s="69"/>
    </row>
    <row r="30" spans="2:14" x14ac:dyDescent="0.25">
      <c r="B30" s="92" t="s">
        <v>87</v>
      </c>
      <c r="C30" s="91">
        <v>16148607</v>
      </c>
      <c r="D30" s="92" t="s">
        <v>96</v>
      </c>
      <c r="E30" s="95">
        <v>22</v>
      </c>
      <c r="F30" s="96">
        <v>55</v>
      </c>
      <c r="G30" s="96">
        <v>55</v>
      </c>
      <c r="H30" s="96">
        <v>2</v>
      </c>
      <c r="N30" s="69"/>
    </row>
    <row r="31" spans="2:14" x14ac:dyDescent="0.25">
      <c r="B31" s="92" t="s">
        <v>87</v>
      </c>
      <c r="C31" s="92">
        <v>16149743</v>
      </c>
      <c r="D31" s="92" t="s">
        <v>97</v>
      </c>
      <c r="E31" s="95">
        <v>60</v>
      </c>
      <c r="F31" s="96">
        <v>60</v>
      </c>
      <c r="G31" s="96">
        <v>60</v>
      </c>
      <c r="H31" s="96">
        <v>2</v>
      </c>
      <c r="N31" s="69"/>
    </row>
    <row r="32" spans="2:14" x14ac:dyDescent="0.25">
      <c r="B32" s="92" t="s">
        <v>87</v>
      </c>
      <c r="C32" s="92">
        <v>16149772</v>
      </c>
      <c r="D32" s="92" t="s">
        <v>98</v>
      </c>
      <c r="E32" s="95">
        <v>6</v>
      </c>
      <c r="F32" s="96">
        <v>25</v>
      </c>
      <c r="G32" s="96">
        <v>25</v>
      </c>
      <c r="H32" s="96">
        <v>2</v>
      </c>
      <c r="N32" s="69"/>
    </row>
    <row r="33" spans="2:14" x14ac:dyDescent="0.25">
      <c r="B33" s="92" t="s">
        <v>87</v>
      </c>
      <c r="C33" s="92">
        <v>16163814</v>
      </c>
      <c r="D33" s="92" t="s">
        <v>99</v>
      </c>
      <c r="E33" s="95">
        <v>5</v>
      </c>
      <c r="F33" s="96">
        <v>30</v>
      </c>
      <c r="G33" s="96">
        <v>30</v>
      </c>
      <c r="H33" s="96">
        <v>2</v>
      </c>
      <c r="N33" s="69"/>
    </row>
    <row r="34" spans="2:14" x14ac:dyDescent="0.25">
      <c r="B34" s="92" t="s">
        <v>87</v>
      </c>
      <c r="C34" s="92">
        <v>16149804</v>
      </c>
      <c r="D34" s="92" t="s">
        <v>100</v>
      </c>
      <c r="E34" s="95">
        <v>10</v>
      </c>
      <c r="F34" s="96">
        <v>35</v>
      </c>
      <c r="G34" s="96">
        <v>35</v>
      </c>
      <c r="H34" s="96">
        <v>2</v>
      </c>
      <c r="N34" s="69"/>
    </row>
    <row r="35" spans="2:14" x14ac:dyDescent="0.25">
      <c r="B35" s="92" t="s">
        <v>101</v>
      </c>
      <c r="C35" s="92">
        <v>16148042</v>
      </c>
      <c r="D35" s="92" t="s">
        <v>102</v>
      </c>
      <c r="E35" s="95">
        <v>4</v>
      </c>
      <c r="F35" s="96">
        <v>30</v>
      </c>
      <c r="G35" s="96">
        <v>30</v>
      </c>
      <c r="H35" s="96">
        <v>2</v>
      </c>
      <c r="N35" s="69"/>
    </row>
    <row r="36" spans="2:14" x14ac:dyDescent="0.25">
      <c r="B36" s="92" t="s">
        <v>101</v>
      </c>
      <c r="C36" s="92">
        <v>16152177</v>
      </c>
      <c r="D36" s="92" t="s">
        <v>103</v>
      </c>
      <c r="E36" s="95">
        <v>6</v>
      </c>
      <c r="F36" s="96">
        <v>25</v>
      </c>
      <c r="G36" s="96">
        <v>25</v>
      </c>
      <c r="H36" s="96">
        <v>2</v>
      </c>
      <c r="N36" s="69"/>
    </row>
    <row r="37" spans="2:14" x14ac:dyDescent="0.25">
      <c r="B37" s="92" t="s">
        <v>104</v>
      </c>
      <c r="C37" s="92">
        <v>16154196</v>
      </c>
      <c r="D37" s="92" t="s">
        <v>105</v>
      </c>
      <c r="E37" s="95">
        <v>60</v>
      </c>
      <c r="F37" s="96">
        <v>55</v>
      </c>
      <c r="G37" s="96">
        <v>55</v>
      </c>
      <c r="H37" s="96">
        <v>2</v>
      </c>
      <c r="N37" s="69"/>
    </row>
    <row r="38" spans="2:14" x14ac:dyDescent="0.25">
      <c r="B38" s="92" t="s">
        <v>104</v>
      </c>
      <c r="C38" s="92">
        <v>16151683</v>
      </c>
      <c r="D38" s="92" t="s">
        <v>106</v>
      </c>
      <c r="E38" s="95">
        <v>40</v>
      </c>
      <c r="F38" s="96">
        <v>55</v>
      </c>
      <c r="G38" s="96">
        <v>55</v>
      </c>
      <c r="H38" s="96">
        <v>2</v>
      </c>
      <c r="N38" s="69"/>
    </row>
    <row r="39" spans="2:14" x14ac:dyDescent="0.25">
      <c r="B39" s="92" t="s">
        <v>104</v>
      </c>
      <c r="C39" s="92">
        <v>16149197</v>
      </c>
      <c r="D39" s="92" t="s">
        <v>107</v>
      </c>
      <c r="E39" s="95">
        <v>35</v>
      </c>
      <c r="F39" s="96">
        <v>50</v>
      </c>
      <c r="G39" s="96">
        <v>50</v>
      </c>
      <c r="H39" s="96">
        <v>2</v>
      </c>
      <c r="N39" s="69"/>
    </row>
    <row r="40" spans="2:14" x14ac:dyDescent="0.25">
      <c r="B40" s="92" t="s">
        <v>108</v>
      </c>
      <c r="C40" s="92">
        <v>16153214</v>
      </c>
      <c r="D40" s="92" t="s">
        <v>109</v>
      </c>
      <c r="E40" s="95">
        <v>56</v>
      </c>
      <c r="F40" s="96">
        <v>55</v>
      </c>
      <c r="G40" s="96">
        <v>55</v>
      </c>
      <c r="H40" s="96">
        <v>2</v>
      </c>
      <c r="N40" s="69"/>
    </row>
    <row r="41" spans="2:14" x14ac:dyDescent="0.25">
      <c r="B41" s="92" t="s">
        <v>108</v>
      </c>
      <c r="C41" s="92">
        <v>16157119</v>
      </c>
      <c r="D41" s="92" t="s">
        <v>110</v>
      </c>
      <c r="E41" s="95">
        <v>35</v>
      </c>
      <c r="F41" s="96">
        <v>45</v>
      </c>
      <c r="G41" s="96">
        <v>45</v>
      </c>
      <c r="H41" s="96">
        <v>2</v>
      </c>
      <c r="N41" s="69"/>
    </row>
    <row r="42" spans="2:14" x14ac:dyDescent="0.25">
      <c r="B42" s="92" t="s">
        <v>108</v>
      </c>
      <c r="C42" s="92">
        <v>16156086</v>
      </c>
      <c r="D42" s="92" t="s">
        <v>111</v>
      </c>
      <c r="E42" s="95">
        <v>4</v>
      </c>
      <c r="F42" s="96">
        <v>30</v>
      </c>
      <c r="G42" s="96">
        <v>30</v>
      </c>
      <c r="H42" s="96">
        <v>2</v>
      </c>
      <c r="N42" s="69"/>
    </row>
    <row r="43" spans="2:14" x14ac:dyDescent="0.25">
      <c r="B43" s="92" t="s">
        <v>108</v>
      </c>
      <c r="C43" s="92">
        <v>16160621</v>
      </c>
      <c r="D43" s="92" t="s">
        <v>112</v>
      </c>
      <c r="E43" s="95">
        <v>4</v>
      </c>
      <c r="F43" s="96">
        <v>30</v>
      </c>
      <c r="G43" s="96">
        <v>30</v>
      </c>
      <c r="H43" s="96">
        <v>2</v>
      </c>
      <c r="N43" s="69"/>
    </row>
    <row r="44" spans="2:14" x14ac:dyDescent="0.25">
      <c r="B44" s="92" t="s">
        <v>113</v>
      </c>
      <c r="C44" s="92">
        <v>16161962</v>
      </c>
      <c r="D44" s="92" t="s">
        <v>114</v>
      </c>
      <c r="E44" s="95">
        <v>4</v>
      </c>
      <c r="F44" s="96">
        <v>30</v>
      </c>
      <c r="G44" s="96">
        <v>30</v>
      </c>
      <c r="H44" s="96">
        <v>2</v>
      </c>
      <c r="N44" s="69"/>
    </row>
    <row r="45" spans="2:14" x14ac:dyDescent="0.25">
      <c r="B45" s="92" t="s">
        <v>113</v>
      </c>
      <c r="C45" s="92">
        <v>16164017</v>
      </c>
      <c r="D45" s="92" t="s">
        <v>115</v>
      </c>
      <c r="E45" s="95">
        <v>4</v>
      </c>
      <c r="F45" s="96">
        <v>30</v>
      </c>
      <c r="G45" s="96">
        <v>30</v>
      </c>
      <c r="H45" s="96">
        <v>2</v>
      </c>
      <c r="N45" s="69"/>
    </row>
    <row r="46" spans="2:14" x14ac:dyDescent="0.25">
      <c r="B46" s="92" t="s">
        <v>113</v>
      </c>
      <c r="C46" s="92">
        <v>16161705</v>
      </c>
      <c r="D46" s="92" t="s">
        <v>116</v>
      </c>
      <c r="E46" s="95">
        <v>60</v>
      </c>
      <c r="F46" s="96">
        <v>60</v>
      </c>
      <c r="G46" s="96">
        <v>60</v>
      </c>
      <c r="H46" s="96">
        <v>2</v>
      </c>
      <c r="N46" s="69"/>
    </row>
    <row r="47" spans="2:14" x14ac:dyDescent="0.25">
      <c r="B47" s="92" t="s">
        <v>113</v>
      </c>
      <c r="C47" s="92">
        <v>16160643</v>
      </c>
      <c r="D47" s="92" t="s">
        <v>117</v>
      </c>
      <c r="E47" s="95">
        <v>3</v>
      </c>
      <c r="F47" s="96">
        <v>30</v>
      </c>
      <c r="G47" s="96">
        <v>30</v>
      </c>
      <c r="H47" s="96">
        <v>2</v>
      </c>
      <c r="N47" s="69"/>
    </row>
    <row r="48" spans="2:14" x14ac:dyDescent="0.25">
      <c r="B48" s="92" t="s">
        <v>113</v>
      </c>
      <c r="C48" s="92">
        <v>16161451</v>
      </c>
      <c r="D48" s="92" t="s">
        <v>118</v>
      </c>
      <c r="E48" s="95">
        <v>20</v>
      </c>
      <c r="F48" s="96">
        <v>45</v>
      </c>
      <c r="G48" s="96">
        <v>45</v>
      </c>
      <c r="H48" s="96">
        <v>2</v>
      </c>
      <c r="N48" s="69"/>
    </row>
    <row r="49" spans="2:14" x14ac:dyDescent="0.25">
      <c r="B49" s="92" t="s">
        <v>119</v>
      </c>
      <c r="C49" s="92">
        <v>16163814</v>
      </c>
      <c r="D49" s="92" t="s">
        <v>99</v>
      </c>
      <c r="E49" s="95">
        <v>2</v>
      </c>
      <c r="F49" s="96">
        <v>25</v>
      </c>
      <c r="G49" s="96">
        <v>25</v>
      </c>
      <c r="H49" s="96">
        <v>2</v>
      </c>
      <c r="N49" s="69"/>
    </row>
    <row r="50" spans="2:14" x14ac:dyDescent="0.25">
      <c r="B50" s="92" t="s">
        <v>119</v>
      </c>
      <c r="C50" s="92">
        <v>16164752</v>
      </c>
      <c r="D50" s="92" t="s">
        <v>120</v>
      </c>
      <c r="E50" s="95">
        <v>42</v>
      </c>
      <c r="F50" s="96">
        <v>55</v>
      </c>
      <c r="G50" s="96">
        <v>55</v>
      </c>
      <c r="H50" s="96">
        <v>2</v>
      </c>
      <c r="N50" s="69"/>
    </row>
    <row r="51" spans="2:14" x14ac:dyDescent="0.25">
      <c r="B51" s="92" t="s">
        <v>119</v>
      </c>
      <c r="C51" s="92">
        <v>16165052</v>
      </c>
      <c r="D51" s="92" t="s">
        <v>121</v>
      </c>
      <c r="E51" s="95">
        <v>56</v>
      </c>
      <c r="F51" s="96">
        <v>60</v>
      </c>
      <c r="G51" s="96">
        <v>60</v>
      </c>
      <c r="H51" s="96">
        <v>2</v>
      </c>
      <c r="N51" s="69"/>
    </row>
    <row r="52" spans="2:14" x14ac:dyDescent="0.25">
      <c r="B52" s="92" t="s">
        <v>122</v>
      </c>
      <c r="C52" s="92">
        <v>16167736</v>
      </c>
      <c r="D52" s="92" t="s">
        <v>123</v>
      </c>
      <c r="E52" s="95">
        <v>22</v>
      </c>
      <c r="F52" s="96">
        <v>45</v>
      </c>
      <c r="G52" s="96">
        <v>45</v>
      </c>
      <c r="H52" s="96">
        <v>2</v>
      </c>
      <c r="N52" s="69"/>
    </row>
    <row r="53" spans="2:14" x14ac:dyDescent="0.25">
      <c r="B53" s="92" t="s">
        <v>122</v>
      </c>
      <c r="C53" s="92">
        <v>16167707</v>
      </c>
      <c r="D53" s="92" t="s">
        <v>124</v>
      </c>
      <c r="E53" s="95">
        <v>6</v>
      </c>
      <c r="F53" s="96">
        <v>25</v>
      </c>
      <c r="G53" s="96">
        <v>25</v>
      </c>
      <c r="H53" s="96">
        <v>2</v>
      </c>
      <c r="N53" s="69"/>
    </row>
    <row r="54" spans="2:14" x14ac:dyDescent="0.25">
      <c r="B54" s="92" t="s">
        <v>122</v>
      </c>
      <c r="C54" s="92">
        <v>16167915</v>
      </c>
      <c r="D54" s="92" t="s">
        <v>125</v>
      </c>
      <c r="E54" s="95">
        <v>5</v>
      </c>
      <c r="F54" s="96">
        <v>25</v>
      </c>
      <c r="G54" s="96">
        <v>25</v>
      </c>
      <c r="H54" s="96">
        <v>2</v>
      </c>
      <c r="N54" s="69"/>
    </row>
    <row r="55" spans="2:14" x14ac:dyDescent="0.25">
      <c r="B55" s="92" t="s">
        <v>122</v>
      </c>
      <c r="C55" s="92">
        <v>16165611</v>
      </c>
      <c r="D55" s="92" t="s">
        <v>126</v>
      </c>
      <c r="E55" s="95">
        <v>5</v>
      </c>
      <c r="F55" s="96">
        <v>25</v>
      </c>
      <c r="G55" s="96">
        <v>25</v>
      </c>
      <c r="H55" s="96">
        <v>2</v>
      </c>
      <c r="N55" s="69"/>
    </row>
    <row r="56" spans="2:14" x14ac:dyDescent="0.25">
      <c r="B56" s="92" t="s">
        <v>122</v>
      </c>
      <c r="C56" s="92">
        <v>16168014</v>
      </c>
      <c r="D56" s="92" t="s">
        <v>12</v>
      </c>
      <c r="E56" s="95">
        <v>6.2</v>
      </c>
      <c r="F56" s="96">
        <v>30</v>
      </c>
      <c r="G56" s="96">
        <v>30</v>
      </c>
      <c r="H56" s="96">
        <v>2</v>
      </c>
      <c r="N56" s="69"/>
    </row>
    <row r="57" spans="2:14" x14ac:dyDescent="0.25">
      <c r="B57" s="92" t="s">
        <v>122</v>
      </c>
      <c r="C57" s="92">
        <v>16168009</v>
      </c>
      <c r="D57" s="92" t="s">
        <v>12</v>
      </c>
      <c r="E57" s="95">
        <v>6.2</v>
      </c>
      <c r="F57" s="96">
        <v>30</v>
      </c>
      <c r="G57" s="96">
        <v>30</v>
      </c>
      <c r="H57" s="96">
        <v>2</v>
      </c>
      <c r="N57" s="69"/>
    </row>
    <row r="58" spans="2:14" x14ac:dyDescent="0.25">
      <c r="B58" s="92" t="s">
        <v>122</v>
      </c>
      <c r="C58" s="92">
        <v>16168027</v>
      </c>
      <c r="D58" s="92" t="s">
        <v>12</v>
      </c>
      <c r="E58" s="95">
        <v>6.2</v>
      </c>
      <c r="F58" s="96">
        <v>30</v>
      </c>
      <c r="G58" s="96">
        <v>30</v>
      </c>
      <c r="H58" s="96">
        <v>2</v>
      </c>
      <c r="N58" s="69"/>
    </row>
    <row r="59" spans="2:14" ht="18" customHeight="1" x14ac:dyDescent="0.25">
      <c r="B59" s="92" t="s">
        <v>122</v>
      </c>
      <c r="C59" s="91" t="s">
        <v>127</v>
      </c>
      <c r="D59" s="92" t="s">
        <v>15</v>
      </c>
      <c r="E59" s="95">
        <v>68</v>
      </c>
      <c r="F59" s="96">
        <v>80</v>
      </c>
      <c r="G59" s="96">
        <v>80</v>
      </c>
      <c r="H59" s="96">
        <v>4</v>
      </c>
      <c r="N59" s="69"/>
    </row>
    <row r="60" spans="2:14" x14ac:dyDescent="0.25">
      <c r="B60" s="92" t="s">
        <v>128</v>
      </c>
      <c r="C60" s="91">
        <v>16170591</v>
      </c>
      <c r="D60" s="92" t="s">
        <v>12</v>
      </c>
      <c r="E60" s="95">
        <v>6.2</v>
      </c>
      <c r="F60" s="96">
        <v>30</v>
      </c>
      <c r="G60" s="96">
        <v>30</v>
      </c>
      <c r="H60" s="96">
        <v>2</v>
      </c>
      <c r="N60" s="69"/>
    </row>
    <row r="61" spans="2:14" x14ac:dyDescent="0.25">
      <c r="B61" s="92" t="s">
        <v>128</v>
      </c>
      <c r="C61" s="92">
        <v>16170921</v>
      </c>
      <c r="D61" s="92" t="s">
        <v>129</v>
      </c>
      <c r="E61" s="95">
        <v>60</v>
      </c>
      <c r="F61" s="96">
        <v>60</v>
      </c>
      <c r="G61" s="96">
        <v>60</v>
      </c>
      <c r="H61" s="96">
        <v>2</v>
      </c>
      <c r="N61" s="69"/>
    </row>
    <row r="62" spans="2:14" ht="30" x14ac:dyDescent="0.25">
      <c r="B62" s="92" t="s">
        <v>128</v>
      </c>
      <c r="C62" s="91" t="s">
        <v>130</v>
      </c>
      <c r="D62" s="92" t="s">
        <v>131</v>
      </c>
      <c r="E62" s="95">
        <v>0</v>
      </c>
      <c r="F62" s="96">
        <v>0</v>
      </c>
      <c r="G62" s="96">
        <v>20</v>
      </c>
      <c r="H62" s="96">
        <v>4</v>
      </c>
      <c r="N62" s="69"/>
    </row>
    <row r="63" spans="2:14" x14ac:dyDescent="0.25">
      <c r="B63" s="92" t="s">
        <v>128</v>
      </c>
      <c r="C63" s="92">
        <v>16170832</v>
      </c>
      <c r="D63" s="92" t="s">
        <v>132</v>
      </c>
      <c r="E63" s="95">
        <v>6</v>
      </c>
      <c r="F63" s="96">
        <v>30</v>
      </c>
      <c r="G63" s="96">
        <v>30</v>
      </c>
      <c r="H63" s="96">
        <v>2</v>
      </c>
      <c r="N63" s="69"/>
    </row>
    <row r="64" spans="2:14" x14ac:dyDescent="0.25">
      <c r="B64" s="92" t="s">
        <v>128</v>
      </c>
      <c r="C64" s="92">
        <v>16170984</v>
      </c>
      <c r="D64" s="92" t="s">
        <v>133</v>
      </c>
      <c r="E64" s="95">
        <v>50</v>
      </c>
      <c r="F64" s="96">
        <v>55</v>
      </c>
      <c r="G64" s="96">
        <v>55</v>
      </c>
      <c r="H64" s="96">
        <v>2</v>
      </c>
      <c r="N64" s="69"/>
    </row>
    <row r="65" spans="2:14" x14ac:dyDescent="0.25">
      <c r="B65" s="92" t="s">
        <v>128</v>
      </c>
      <c r="C65" s="92">
        <v>16170832</v>
      </c>
      <c r="D65" s="92" t="s">
        <v>134</v>
      </c>
      <c r="E65" s="95">
        <v>4</v>
      </c>
      <c r="F65" s="96">
        <v>25</v>
      </c>
      <c r="G65" s="96">
        <v>25</v>
      </c>
      <c r="H65" s="96">
        <v>2</v>
      </c>
      <c r="N65" s="69"/>
    </row>
    <row r="66" spans="2:14" x14ac:dyDescent="0.25">
      <c r="B66" s="92" t="s">
        <v>135</v>
      </c>
      <c r="C66" s="92">
        <v>16174251</v>
      </c>
      <c r="D66" s="92" t="s">
        <v>136</v>
      </c>
      <c r="E66" s="95">
        <v>12</v>
      </c>
      <c r="F66" s="96">
        <v>40</v>
      </c>
      <c r="G66" s="96">
        <v>40</v>
      </c>
      <c r="H66" s="96">
        <v>2</v>
      </c>
      <c r="N66" s="69"/>
    </row>
    <row r="67" spans="2:14" x14ac:dyDescent="0.25">
      <c r="B67" s="92" t="s">
        <v>135</v>
      </c>
      <c r="C67" s="92">
        <v>16174568</v>
      </c>
      <c r="D67" s="92" t="s">
        <v>12</v>
      </c>
      <c r="E67" s="97">
        <v>6.2</v>
      </c>
      <c r="F67" s="96">
        <v>30</v>
      </c>
      <c r="G67" s="96">
        <v>30</v>
      </c>
      <c r="H67" s="96">
        <v>2</v>
      </c>
      <c r="N67" s="69"/>
    </row>
    <row r="68" spans="2:14" x14ac:dyDescent="0.25">
      <c r="B68" s="92" t="s">
        <v>135</v>
      </c>
      <c r="C68" s="92">
        <v>16174576</v>
      </c>
      <c r="D68" s="92" t="s">
        <v>12</v>
      </c>
      <c r="E68" s="97">
        <v>6.2</v>
      </c>
      <c r="F68" s="96">
        <v>30</v>
      </c>
      <c r="G68" s="96">
        <v>30</v>
      </c>
      <c r="H68" s="96">
        <v>2</v>
      </c>
      <c r="N68" s="69"/>
    </row>
    <row r="69" spans="2:14" x14ac:dyDescent="0.25">
      <c r="B69" s="92" t="s">
        <v>137</v>
      </c>
      <c r="C69" s="92">
        <v>16177214</v>
      </c>
      <c r="D69" s="92" t="s">
        <v>15</v>
      </c>
      <c r="E69" s="95">
        <v>68</v>
      </c>
      <c r="F69" s="96">
        <v>80</v>
      </c>
      <c r="G69" s="96">
        <v>80</v>
      </c>
      <c r="H69" s="96">
        <v>2</v>
      </c>
      <c r="N69" s="69"/>
    </row>
    <row r="70" spans="2:14" x14ac:dyDescent="0.25">
      <c r="B70" s="92" t="s">
        <v>137</v>
      </c>
      <c r="C70" s="92">
        <v>16177570</v>
      </c>
      <c r="D70" s="92" t="s">
        <v>138</v>
      </c>
      <c r="E70" s="95">
        <v>0</v>
      </c>
      <c r="F70" s="96">
        <v>0</v>
      </c>
      <c r="G70" s="96">
        <v>10</v>
      </c>
      <c r="H70" s="96">
        <v>1</v>
      </c>
      <c r="N70" s="69"/>
    </row>
    <row r="71" spans="2:14" x14ac:dyDescent="0.25">
      <c r="B71" s="92" t="s">
        <v>137</v>
      </c>
      <c r="C71" s="92">
        <v>16177511</v>
      </c>
      <c r="D71" s="92" t="s">
        <v>139</v>
      </c>
      <c r="E71" s="95">
        <v>0</v>
      </c>
      <c r="F71" s="96">
        <v>0</v>
      </c>
      <c r="G71" s="96">
        <v>10</v>
      </c>
      <c r="H71" s="96">
        <v>1</v>
      </c>
      <c r="N71" s="69"/>
    </row>
    <row r="72" spans="2:14" x14ac:dyDescent="0.25">
      <c r="B72" s="92" t="s">
        <v>140</v>
      </c>
      <c r="C72" s="92">
        <v>16181085</v>
      </c>
      <c r="D72" s="92" t="s">
        <v>136</v>
      </c>
      <c r="E72" s="95">
        <v>11</v>
      </c>
      <c r="F72" s="96">
        <v>35</v>
      </c>
      <c r="G72" s="96">
        <v>35</v>
      </c>
      <c r="H72" s="96">
        <v>2</v>
      </c>
      <c r="N72" s="69"/>
    </row>
    <row r="73" spans="2:14" x14ac:dyDescent="0.25">
      <c r="B73" s="92" t="s">
        <v>140</v>
      </c>
      <c r="C73" s="92">
        <v>16181618</v>
      </c>
      <c r="D73" s="92" t="s">
        <v>141</v>
      </c>
      <c r="E73" s="95">
        <v>0</v>
      </c>
      <c r="F73" s="96">
        <v>0</v>
      </c>
      <c r="G73" s="96">
        <v>10</v>
      </c>
      <c r="H73" s="96">
        <v>2</v>
      </c>
      <c r="N73" s="69"/>
    </row>
    <row r="74" spans="2:14" ht="30" x14ac:dyDescent="0.25">
      <c r="B74" s="92" t="s">
        <v>140</v>
      </c>
      <c r="C74" s="91" t="s">
        <v>142</v>
      </c>
      <c r="D74" s="92" t="s">
        <v>121</v>
      </c>
      <c r="E74" s="95">
        <v>40</v>
      </c>
      <c r="F74" s="96">
        <v>60</v>
      </c>
      <c r="G74" s="95">
        <v>60</v>
      </c>
      <c r="H74" s="96">
        <v>4</v>
      </c>
      <c r="N74" s="69"/>
    </row>
    <row r="75" spans="2:14" x14ac:dyDescent="0.25">
      <c r="B75" s="92" t="s">
        <v>140</v>
      </c>
      <c r="C75" s="92">
        <v>16181465</v>
      </c>
      <c r="D75" s="92" t="s">
        <v>15</v>
      </c>
      <c r="E75" s="95">
        <v>68</v>
      </c>
      <c r="F75" s="96">
        <v>80</v>
      </c>
      <c r="G75" s="96">
        <v>80</v>
      </c>
      <c r="H75" s="96">
        <v>2</v>
      </c>
      <c r="N75" s="69"/>
    </row>
    <row r="76" spans="2:14" x14ac:dyDescent="0.25">
      <c r="B76" s="92" t="s">
        <v>140</v>
      </c>
      <c r="C76" s="92">
        <v>16181705</v>
      </c>
      <c r="D76" s="92" t="s">
        <v>141</v>
      </c>
      <c r="E76" s="95">
        <v>0</v>
      </c>
      <c r="F76" s="96">
        <v>0</v>
      </c>
      <c r="G76" s="96">
        <v>10</v>
      </c>
      <c r="H76" s="96">
        <v>2</v>
      </c>
      <c r="N76" s="69"/>
    </row>
    <row r="77" spans="2:14" x14ac:dyDescent="0.25">
      <c r="B77" s="92" t="s">
        <v>140</v>
      </c>
      <c r="C77" s="92">
        <v>16181698</v>
      </c>
      <c r="D77" s="92" t="s">
        <v>141</v>
      </c>
      <c r="E77" s="95">
        <v>0</v>
      </c>
      <c r="F77" s="96">
        <v>0</v>
      </c>
      <c r="G77" s="96">
        <v>10</v>
      </c>
      <c r="H77" s="96">
        <v>2</v>
      </c>
      <c r="N77" s="69"/>
    </row>
    <row r="78" spans="2:14" ht="30" x14ac:dyDescent="0.25">
      <c r="B78" s="92" t="s">
        <v>140</v>
      </c>
      <c r="C78" s="91" t="s">
        <v>142</v>
      </c>
      <c r="D78" s="92" t="s">
        <v>121</v>
      </c>
      <c r="E78" s="95">
        <v>45</v>
      </c>
      <c r="F78" s="96">
        <v>55</v>
      </c>
      <c r="G78" s="96">
        <v>55</v>
      </c>
      <c r="H78" s="96">
        <v>4</v>
      </c>
      <c r="N78" s="69"/>
    </row>
    <row r="79" spans="2:14" x14ac:dyDescent="0.25">
      <c r="B79" s="92" t="s">
        <v>143</v>
      </c>
      <c r="C79" s="92">
        <v>16184371</v>
      </c>
      <c r="D79" s="92" t="s">
        <v>12</v>
      </c>
      <c r="E79" s="95">
        <v>6</v>
      </c>
      <c r="F79" s="96">
        <v>30</v>
      </c>
      <c r="G79" s="96">
        <v>30</v>
      </c>
      <c r="H79" s="96">
        <v>2</v>
      </c>
      <c r="N79" s="69"/>
    </row>
    <row r="80" spans="2:14" x14ac:dyDescent="0.25">
      <c r="B80" s="92" t="s">
        <v>143</v>
      </c>
      <c r="C80" s="92">
        <v>16184392</v>
      </c>
      <c r="D80" s="92" t="s">
        <v>12</v>
      </c>
      <c r="E80" s="95">
        <v>6</v>
      </c>
      <c r="F80" s="96">
        <v>30</v>
      </c>
      <c r="G80" s="96">
        <v>30</v>
      </c>
      <c r="H80" s="96">
        <v>2</v>
      </c>
      <c r="N80" s="69"/>
    </row>
    <row r="81" spans="2:14" x14ac:dyDescent="0.25">
      <c r="B81" s="92" t="s">
        <v>143</v>
      </c>
      <c r="C81" s="92">
        <v>16184422</v>
      </c>
      <c r="D81" s="92" t="s">
        <v>121</v>
      </c>
      <c r="E81" s="95">
        <v>45</v>
      </c>
      <c r="F81" s="96">
        <v>55</v>
      </c>
      <c r="G81" s="96">
        <v>55</v>
      </c>
      <c r="H81" s="96">
        <v>2</v>
      </c>
      <c r="N81" s="69"/>
    </row>
    <row r="82" spans="2:14" x14ac:dyDescent="0.25">
      <c r="B82" s="92" t="s">
        <v>143</v>
      </c>
      <c r="C82" s="92">
        <v>16183582</v>
      </c>
      <c r="D82" s="92" t="s">
        <v>144</v>
      </c>
      <c r="E82" s="95">
        <v>56</v>
      </c>
      <c r="F82" s="96">
        <v>60</v>
      </c>
      <c r="G82" s="96">
        <v>60</v>
      </c>
      <c r="H82" s="96">
        <v>2</v>
      </c>
      <c r="N82" s="69"/>
    </row>
    <row r="83" spans="2:14" ht="30" x14ac:dyDescent="0.25">
      <c r="B83" s="92" t="s">
        <v>143</v>
      </c>
      <c r="C83" s="91" t="s">
        <v>145</v>
      </c>
      <c r="D83" s="92" t="s">
        <v>146</v>
      </c>
      <c r="E83" s="95">
        <v>12</v>
      </c>
      <c r="F83" s="96">
        <v>40</v>
      </c>
      <c r="G83" s="96">
        <v>40</v>
      </c>
      <c r="H83" s="96">
        <v>4</v>
      </c>
      <c r="N83" s="69"/>
    </row>
    <row r="84" spans="2:14" ht="30" x14ac:dyDescent="0.25">
      <c r="B84" s="92" t="s">
        <v>147</v>
      </c>
      <c r="C84" s="91" t="s">
        <v>148</v>
      </c>
      <c r="D84" s="92" t="s">
        <v>149</v>
      </c>
      <c r="E84" s="95">
        <v>6</v>
      </c>
      <c r="F84" s="96">
        <v>30</v>
      </c>
      <c r="G84" s="96">
        <v>30</v>
      </c>
      <c r="H84" s="96">
        <v>4</v>
      </c>
      <c r="N84" s="69"/>
    </row>
    <row r="85" spans="2:14" x14ac:dyDescent="0.25">
      <c r="B85" s="92" t="s">
        <v>147</v>
      </c>
      <c r="C85" s="92">
        <v>16188167</v>
      </c>
      <c r="D85" s="92" t="s">
        <v>12</v>
      </c>
      <c r="E85" s="95">
        <v>6</v>
      </c>
      <c r="F85" s="96">
        <v>30</v>
      </c>
      <c r="G85" s="96">
        <v>30</v>
      </c>
      <c r="H85" s="96">
        <v>2</v>
      </c>
      <c r="N85" s="69"/>
    </row>
    <row r="86" spans="2:14" x14ac:dyDescent="0.25">
      <c r="B86" s="92" t="s">
        <v>147</v>
      </c>
      <c r="C86" s="92">
        <v>16187791</v>
      </c>
      <c r="D86" s="92" t="s">
        <v>150</v>
      </c>
      <c r="E86" s="95">
        <v>36</v>
      </c>
      <c r="F86" s="96">
        <v>45</v>
      </c>
      <c r="G86" s="96">
        <v>45</v>
      </c>
      <c r="H86" s="96">
        <v>2</v>
      </c>
      <c r="N86" s="69"/>
    </row>
    <row r="87" spans="2:14" ht="45" x14ac:dyDescent="0.25">
      <c r="B87" s="92" t="s">
        <v>147</v>
      </c>
      <c r="C87" s="91" t="s">
        <v>151</v>
      </c>
      <c r="D87" s="92" t="s">
        <v>12</v>
      </c>
      <c r="E87" s="95">
        <v>6</v>
      </c>
      <c r="F87" s="96">
        <v>45</v>
      </c>
      <c r="G87" s="96">
        <v>45</v>
      </c>
      <c r="H87" s="96">
        <v>6</v>
      </c>
      <c r="N87" s="69"/>
    </row>
    <row r="88" spans="2:14" x14ac:dyDescent="0.25">
      <c r="B88" s="92" t="s">
        <v>147</v>
      </c>
      <c r="C88" s="91">
        <v>16189370</v>
      </c>
      <c r="D88" s="92" t="s">
        <v>152</v>
      </c>
      <c r="E88" s="95">
        <v>0</v>
      </c>
      <c r="F88" s="96">
        <v>0</v>
      </c>
      <c r="G88" s="96">
        <v>10</v>
      </c>
      <c r="H88" s="96">
        <v>1</v>
      </c>
      <c r="N88" s="69"/>
    </row>
    <row r="89" spans="2:14" x14ac:dyDescent="0.25">
      <c r="B89" s="92" t="s">
        <v>147</v>
      </c>
      <c r="C89" s="91">
        <v>16189369</v>
      </c>
      <c r="D89" s="92" t="s">
        <v>152</v>
      </c>
      <c r="E89" s="95">
        <v>0</v>
      </c>
      <c r="F89" s="96">
        <v>0</v>
      </c>
      <c r="G89" s="96">
        <v>10</v>
      </c>
      <c r="H89" s="96">
        <v>1</v>
      </c>
      <c r="N89" s="69"/>
    </row>
    <row r="90" spans="2:14" x14ac:dyDescent="0.25">
      <c r="B90" s="92" t="s">
        <v>153</v>
      </c>
      <c r="C90" s="92">
        <v>16192335</v>
      </c>
      <c r="D90" s="92" t="s">
        <v>12</v>
      </c>
      <c r="E90" s="95">
        <v>6</v>
      </c>
      <c r="F90" s="96">
        <v>45</v>
      </c>
      <c r="G90" s="96">
        <v>45</v>
      </c>
      <c r="H90" s="96">
        <v>2</v>
      </c>
      <c r="N90" s="69"/>
    </row>
    <row r="91" spans="2:14" ht="45" x14ac:dyDescent="0.25">
      <c r="B91" s="92" t="s">
        <v>153</v>
      </c>
      <c r="C91" s="91" t="s">
        <v>154</v>
      </c>
      <c r="D91" s="92" t="s">
        <v>155</v>
      </c>
      <c r="E91" s="95">
        <v>8</v>
      </c>
      <c r="F91" s="96">
        <v>50</v>
      </c>
      <c r="G91" s="96">
        <v>50</v>
      </c>
      <c r="H91" s="96">
        <v>6</v>
      </c>
      <c r="N91" s="69"/>
    </row>
    <row r="92" spans="2:14" x14ac:dyDescent="0.25">
      <c r="B92" s="92" t="s">
        <v>153</v>
      </c>
      <c r="C92" s="91">
        <v>16192861</v>
      </c>
      <c r="D92" s="92" t="s">
        <v>156</v>
      </c>
      <c r="E92" s="95">
        <v>10</v>
      </c>
      <c r="F92" s="96">
        <v>30</v>
      </c>
      <c r="G92" s="96">
        <v>30</v>
      </c>
      <c r="H92" s="96">
        <v>2</v>
      </c>
      <c r="N92" s="69"/>
    </row>
    <row r="93" spans="2:14" x14ac:dyDescent="0.25">
      <c r="B93" s="92" t="s">
        <v>153</v>
      </c>
      <c r="C93" s="91">
        <v>16193738</v>
      </c>
      <c r="D93" s="92" t="s">
        <v>121</v>
      </c>
      <c r="E93" s="95">
        <v>45</v>
      </c>
      <c r="F93" s="96">
        <v>55</v>
      </c>
      <c r="G93" s="96">
        <v>55</v>
      </c>
      <c r="H93" s="96">
        <v>2</v>
      </c>
      <c r="N93" s="69"/>
    </row>
    <row r="94" spans="2:14" x14ac:dyDescent="0.25">
      <c r="B94" s="92" t="s">
        <v>157</v>
      </c>
      <c r="C94" s="91">
        <v>16197818</v>
      </c>
      <c r="D94" s="92" t="s">
        <v>22</v>
      </c>
      <c r="E94" s="95">
        <v>6</v>
      </c>
      <c r="F94" s="96">
        <v>30</v>
      </c>
      <c r="G94" s="96">
        <v>30</v>
      </c>
      <c r="H94" s="96">
        <v>2</v>
      </c>
      <c r="N94" s="69"/>
    </row>
    <row r="95" spans="2:14" x14ac:dyDescent="0.25">
      <c r="B95" s="92" t="s">
        <v>157</v>
      </c>
      <c r="C95" s="91">
        <v>16197763</v>
      </c>
      <c r="D95" s="92" t="s">
        <v>12</v>
      </c>
      <c r="E95" s="95">
        <v>6</v>
      </c>
      <c r="F95" s="96">
        <v>30</v>
      </c>
      <c r="G95" s="96">
        <v>30</v>
      </c>
      <c r="H95" s="96">
        <v>2</v>
      </c>
      <c r="N95" s="69"/>
    </row>
    <row r="96" spans="2:14" x14ac:dyDescent="0.25">
      <c r="B96" s="92" t="s">
        <v>157</v>
      </c>
      <c r="C96" s="91">
        <v>16197713</v>
      </c>
      <c r="D96" s="92" t="s">
        <v>158</v>
      </c>
      <c r="E96" s="95">
        <v>7</v>
      </c>
      <c r="F96" s="96">
        <v>30</v>
      </c>
      <c r="G96" s="96">
        <v>30</v>
      </c>
      <c r="H96" s="96">
        <v>2</v>
      </c>
      <c r="N96" s="69"/>
    </row>
    <row r="97" spans="2:17" x14ac:dyDescent="0.25">
      <c r="B97" s="92" t="s">
        <v>157</v>
      </c>
      <c r="C97" s="92">
        <v>16198253</v>
      </c>
      <c r="D97" s="92" t="s">
        <v>12</v>
      </c>
      <c r="E97" s="95">
        <v>6</v>
      </c>
      <c r="F97" s="96">
        <v>30</v>
      </c>
      <c r="G97" s="96">
        <v>30</v>
      </c>
      <c r="H97" s="96">
        <v>2</v>
      </c>
      <c r="N97" s="69"/>
    </row>
    <row r="98" spans="2:17" x14ac:dyDescent="0.25">
      <c r="B98" s="92" t="s">
        <v>159</v>
      </c>
      <c r="C98" s="92">
        <v>16202457</v>
      </c>
      <c r="D98" s="92" t="s">
        <v>160</v>
      </c>
      <c r="E98" s="95">
        <v>8</v>
      </c>
      <c r="F98" s="96">
        <v>30</v>
      </c>
      <c r="G98" s="96">
        <v>30</v>
      </c>
      <c r="H98" s="96">
        <v>2</v>
      </c>
      <c r="N98" s="69"/>
    </row>
    <row r="99" spans="2:17" x14ac:dyDescent="0.25">
      <c r="B99" s="92" t="s">
        <v>159</v>
      </c>
      <c r="C99" s="92">
        <v>16202570</v>
      </c>
      <c r="D99" s="92" t="s">
        <v>161</v>
      </c>
      <c r="E99" s="95">
        <v>12</v>
      </c>
      <c r="F99" s="96">
        <v>40</v>
      </c>
      <c r="G99" s="96">
        <v>40</v>
      </c>
      <c r="H99" s="96">
        <v>2</v>
      </c>
      <c r="N99" s="69"/>
    </row>
    <row r="100" spans="2:17" ht="30" x14ac:dyDescent="0.25">
      <c r="B100" s="92" t="s">
        <v>162</v>
      </c>
      <c r="C100" s="91" t="s">
        <v>163</v>
      </c>
      <c r="D100" s="92" t="s">
        <v>121</v>
      </c>
      <c r="E100" s="95">
        <v>45</v>
      </c>
      <c r="F100" s="96">
        <v>65</v>
      </c>
      <c r="G100" s="96">
        <v>65</v>
      </c>
      <c r="H100" s="96">
        <v>4</v>
      </c>
      <c r="N100" s="69"/>
    </row>
    <row r="101" spans="2:17" x14ac:dyDescent="0.25">
      <c r="B101" s="92" t="s">
        <v>162</v>
      </c>
      <c r="C101" s="92">
        <v>16205206</v>
      </c>
      <c r="D101" s="92" t="s">
        <v>164</v>
      </c>
      <c r="E101" s="95">
        <v>6</v>
      </c>
      <c r="F101" s="96">
        <v>30</v>
      </c>
      <c r="G101" s="96">
        <v>30</v>
      </c>
      <c r="H101" s="96">
        <v>2</v>
      </c>
      <c r="N101" s="69"/>
    </row>
    <row r="102" spans="2:17" ht="30" x14ac:dyDescent="0.25">
      <c r="B102" s="92" t="s">
        <v>162</v>
      </c>
      <c r="C102" s="91" t="s">
        <v>165</v>
      </c>
      <c r="D102" s="92" t="s">
        <v>166</v>
      </c>
      <c r="E102" s="95">
        <v>110</v>
      </c>
      <c r="F102" s="96">
        <v>100</v>
      </c>
      <c r="G102" s="96">
        <v>100</v>
      </c>
      <c r="H102" s="96">
        <v>4</v>
      </c>
      <c r="N102" s="69"/>
    </row>
    <row r="103" spans="2:17" x14ac:dyDescent="0.25">
      <c r="B103" s="79"/>
      <c r="C103" s="79"/>
      <c r="D103" s="81" t="s">
        <v>67</v>
      </c>
      <c r="E103" s="80"/>
      <c r="F103" s="82">
        <f>SUM(F7:F102)</f>
        <v>3715</v>
      </c>
      <c r="G103" s="82">
        <f>SUM(G7:G102)</f>
        <v>3845</v>
      </c>
      <c r="H103" s="82">
        <f>SUM(H7:H102)</f>
        <v>219</v>
      </c>
      <c r="J103" s="70"/>
      <c r="K103" s="71"/>
      <c r="L103" s="71"/>
      <c r="M103" s="71"/>
      <c r="O103" s="70"/>
      <c r="P103" s="70"/>
      <c r="Q103" s="70"/>
    </row>
    <row r="104" spans="2:17" x14ac:dyDescent="0.25">
      <c r="B104" s="79"/>
      <c r="C104" s="79"/>
      <c r="D104" s="81" t="s">
        <v>23</v>
      </c>
      <c r="E104" s="83">
        <f>SUM(E7:E103)</f>
        <v>2001.0000000000002</v>
      </c>
      <c r="F104" s="84">
        <f>F103/60</f>
        <v>61.916666666666664</v>
      </c>
      <c r="G104" s="84">
        <f>G103/60</f>
        <v>64.083333333333329</v>
      </c>
      <c r="H104" s="85"/>
      <c r="J104" s="70"/>
      <c r="K104" s="72"/>
      <c r="L104" s="70"/>
      <c r="M104" s="70"/>
      <c r="O104" s="70"/>
      <c r="P104" s="70"/>
      <c r="Q104" s="70"/>
    </row>
    <row r="105" spans="2:17" x14ac:dyDescent="0.25">
      <c r="B105" s="79"/>
      <c r="C105" s="79"/>
      <c r="D105" s="86" t="s">
        <v>63</v>
      </c>
      <c r="E105" s="87">
        <v>0.19</v>
      </c>
      <c r="F105" s="80">
        <v>6.17</v>
      </c>
      <c r="G105" s="80">
        <v>11.08</v>
      </c>
      <c r="H105" s="80">
        <v>12.83</v>
      </c>
      <c r="J105" s="71"/>
      <c r="K105" s="71"/>
      <c r="L105" s="71"/>
      <c r="M105" s="70"/>
      <c r="O105" s="70"/>
      <c r="P105" s="70"/>
      <c r="Q105" s="70"/>
    </row>
    <row r="106" spans="2:17" x14ac:dyDescent="0.25">
      <c r="B106" s="79"/>
      <c r="C106" s="79"/>
      <c r="D106" s="81" t="s">
        <v>64</v>
      </c>
      <c r="E106" s="88">
        <f>E104*E105</f>
        <v>380.19000000000005</v>
      </c>
      <c r="F106" s="89">
        <f>F105*F104</f>
        <v>382.02583333333331</v>
      </c>
      <c r="G106" s="89">
        <f>G105*G104</f>
        <v>710.04333333333329</v>
      </c>
      <c r="H106" s="88">
        <f>H103*H105</f>
        <v>2809.77</v>
      </c>
      <c r="I106" s="73"/>
      <c r="J106" s="70"/>
      <c r="K106" s="70"/>
      <c r="L106" s="70"/>
      <c r="M106" s="70"/>
      <c r="O106" s="70"/>
      <c r="P106" s="70"/>
      <c r="Q106" s="70"/>
    </row>
    <row r="107" spans="2:17" ht="15.75" thickBot="1" x14ac:dyDescent="0.3">
      <c r="B107" s="68"/>
      <c r="C107" s="68"/>
      <c r="D107" s="74"/>
      <c r="E107" s="75"/>
      <c r="F107" s="75"/>
      <c r="G107" s="75"/>
      <c r="H107" s="75"/>
      <c r="J107" s="70"/>
      <c r="K107" s="70"/>
      <c r="L107" s="70"/>
      <c r="M107" s="70"/>
      <c r="O107" s="70"/>
      <c r="P107" s="70"/>
      <c r="Q107" s="70"/>
    </row>
    <row r="108" spans="2:17" ht="15.75" thickBot="1" x14ac:dyDescent="0.3">
      <c r="B108" s="68"/>
      <c r="C108" s="68"/>
      <c r="D108" s="74"/>
      <c r="E108" s="490"/>
      <c r="F108" s="491"/>
      <c r="G108" s="492" t="s">
        <v>1947</v>
      </c>
      <c r="H108" s="493">
        <f>SUM(E106:H106)</f>
        <v>4282.0291666666672</v>
      </c>
      <c r="J108" s="76"/>
    </row>
    <row r="109" spans="2:17" x14ac:dyDescent="0.25">
      <c r="B109" s="68"/>
      <c r="C109" s="68"/>
      <c r="D109" s="68"/>
      <c r="E109" s="75"/>
      <c r="F109" s="75"/>
      <c r="G109" s="75"/>
      <c r="H109" s="75"/>
    </row>
    <row r="110" spans="2:17" x14ac:dyDescent="0.25">
      <c r="F110" s="77"/>
      <c r="G110" s="77"/>
    </row>
  </sheetData>
  <mergeCells count="3">
    <mergeCell ref="E1:H1"/>
    <mergeCell ref="B3:H3"/>
    <mergeCell ref="B4:H4"/>
  </mergeCells>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B1:Y124"/>
  <sheetViews>
    <sheetView showGridLines="0" topLeftCell="B1" zoomScale="62" zoomScaleNormal="62" workbookViewId="0">
      <selection activeCell="K37" sqref="K37"/>
    </sheetView>
  </sheetViews>
  <sheetFormatPr defaultRowHeight="15" x14ac:dyDescent="0.25"/>
  <cols>
    <col min="1" max="1" width="10.85546875" style="10" customWidth="1"/>
    <col min="2" max="2" width="11.85546875" style="10" customWidth="1"/>
    <col min="3" max="3" width="15.7109375" style="10" customWidth="1"/>
    <col min="4" max="4" width="14.5703125" style="10" customWidth="1"/>
    <col min="5" max="5" width="16.85546875" style="10" customWidth="1"/>
    <col min="6" max="6" width="12.85546875" style="10" customWidth="1"/>
    <col min="7" max="7" width="15.85546875" style="10" customWidth="1"/>
    <col min="8" max="8" width="17.140625" style="134" customWidth="1"/>
    <col min="9" max="9" width="14.140625" style="144" customWidth="1"/>
    <col min="10" max="10" width="25.42578125" style="144" customWidth="1"/>
    <col min="11" max="11" width="16.42578125" style="144" customWidth="1"/>
    <col min="12" max="12" width="18" style="135" customWidth="1"/>
    <col min="13" max="14" width="9.140625" style="10"/>
    <col min="15" max="15" width="20.42578125" style="10" customWidth="1"/>
    <col min="16" max="16" width="18.85546875" style="10" customWidth="1"/>
    <col min="17" max="17" width="19.28515625" style="10" customWidth="1"/>
    <col min="18" max="16384" width="9.140625" style="10"/>
  </cols>
  <sheetData>
    <row r="1" spans="2:25" ht="75" customHeight="1" x14ac:dyDescent="0.25">
      <c r="I1" s="70"/>
      <c r="J1" s="557" t="s">
        <v>1961</v>
      </c>
      <c r="K1" s="557"/>
      <c r="L1" s="557"/>
    </row>
    <row r="2" spans="2:25" s="59" customFormat="1" x14ac:dyDescent="0.25">
      <c r="B2" s="558" t="s">
        <v>1803</v>
      </c>
      <c r="C2" s="558"/>
      <c r="D2" s="558"/>
      <c r="E2" s="558"/>
      <c r="F2" s="558"/>
      <c r="G2" s="558"/>
      <c r="H2" s="558"/>
      <c r="I2" s="558"/>
      <c r="J2" s="558"/>
      <c r="K2" s="558"/>
      <c r="L2" s="558"/>
    </row>
    <row r="3" spans="2:25" s="59" customFormat="1" x14ac:dyDescent="0.25">
      <c r="B3" s="60" t="s">
        <v>1802</v>
      </c>
      <c r="H3" s="106"/>
      <c r="I3" s="107"/>
      <c r="J3" s="107"/>
      <c r="K3" s="107"/>
      <c r="L3" s="108"/>
    </row>
    <row r="4" spans="2:25" s="59" customFormat="1" ht="114" x14ac:dyDescent="0.25">
      <c r="B4" s="158"/>
      <c r="C4" s="145" t="s">
        <v>177</v>
      </c>
      <c r="D4" s="145" t="s">
        <v>178</v>
      </c>
      <c r="E4" s="145" t="s">
        <v>179</v>
      </c>
      <c r="F4" s="145" t="s">
        <v>180</v>
      </c>
      <c r="G4" s="145" t="s">
        <v>181</v>
      </c>
      <c r="H4" s="145" t="s">
        <v>182</v>
      </c>
      <c r="I4" s="145" t="s">
        <v>183</v>
      </c>
      <c r="J4" s="146" t="s">
        <v>1810</v>
      </c>
      <c r="K4" s="159" t="s">
        <v>1806</v>
      </c>
      <c r="L4" s="160" t="s">
        <v>1807</v>
      </c>
    </row>
    <row r="5" spans="2:25" s="59" customFormat="1" x14ac:dyDescent="0.25">
      <c r="B5" s="147">
        <v>1.04</v>
      </c>
      <c r="C5" s="109">
        <v>69</v>
      </c>
      <c r="D5" s="109">
        <v>3519</v>
      </c>
      <c r="E5" s="109">
        <v>13</v>
      </c>
      <c r="F5" s="109">
        <v>56</v>
      </c>
      <c r="G5" s="113">
        <v>12</v>
      </c>
      <c r="H5" s="109">
        <v>56</v>
      </c>
      <c r="I5" s="110">
        <v>10</v>
      </c>
      <c r="J5" s="114">
        <f>C5*Q16</f>
        <v>959.37599999999998</v>
      </c>
      <c r="K5" s="111">
        <f>(E5*10.64)/2</f>
        <v>69.16</v>
      </c>
      <c r="L5" s="112">
        <v>3</v>
      </c>
      <c r="N5" s="115"/>
    </row>
    <row r="6" spans="2:25" s="59" customFormat="1" x14ac:dyDescent="0.25">
      <c r="B6" s="147">
        <v>2.04</v>
      </c>
      <c r="C6" s="109">
        <v>94</v>
      </c>
      <c r="D6" s="109">
        <v>3606</v>
      </c>
      <c r="E6" s="109">
        <v>13</v>
      </c>
      <c r="F6" s="109">
        <v>104</v>
      </c>
      <c r="G6" s="113">
        <v>32</v>
      </c>
      <c r="H6" s="109">
        <v>104</v>
      </c>
      <c r="I6" s="110">
        <v>16</v>
      </c>
      <c r="J6" s="114">
        <f>C6*Q16</f>
        <v>1306.9759999999999</v>
      </c>
      <c r="K6" s="111">
        <f t="shared" ref="K6:K34" si="0">(E6*10.64)/2</f>
        <v>69.16</v>
      </c>
      <c r="L6" s="112">
        <v>3</v>
      </c>
      <c r="N6" s="116"/>
    </row>
    <row r="7" spans="2:25" s="59" customFormat="1" x14ac:dyDescent="0.25">
      <c r="B7" s="164" t="s">
        <v>184</v>
      </c>
      <c r="C7" s="110">
        <v>88</v>
      </c>
      <c r="D7" s="110">
        <v>2966</v>
      </c>
      <c r="E7" s="110">
        <v>11</v>
      </c>
      <c r="F7" s="110">
        <v>88</v>
      </c>
      <c r="G7" s="110">
        <v>15</v>
      </c>
      <c r="H7" s="110">
        <v>88</v>
      </c>
      <c r="I7" s="110">
        <v>0</v>
      </c>
      <c r="J7" s="114">
        <f>C7*13.904</f>
        <v>1223.5519999999999</v>
      </c>
      <c r="K7" s="111">
        <f t="shared" si="0"/>
        <v>58.52</v>
      </c>
      <c r="L7" s="112">
        <v>3</v>
      </c>
      <c r="N7" s="115"/>
      <c r="O7" s="60"/>
      <c r="P7" s="60"/>
      <c r="Q7" s="60"/>
      <c r="R7" s="60"/>
      <c r="S7" s="60"/>
      <c r="T7" s="60"/>
      <c r="U7" s="60"/>
      <c r="V7" s="60"/>
      <c r="W7" s="60"/>
      <c r="X7" s="60"/>
      <c r="Y7" s="60"/>
    </row>
    <row r="8" spans="2:25" s="59" customFormat="1" x14ac:dyDescent="0.25">
      <c r="B8" s="164" t="s">
        <v>185</v>
      </c>
      <c r="C8" s="110">
        <v>91</v>
      </c>
      <c r="D8" s="110">
        <v>2891</v>
      </c>
      <c r="E8" s="110">
        <v>11</v>
      </c>
      <c r="F8" s="110">
        <v>88</v>
      </c>
      <c r="G8" s="110">
        <v>12</v>
      </c>
      <c r="H8" s="110">
        <v>88</v>
      </c>
      <c r="I8" s="110">
        <v>0</v>
      </c>
      <c r="J8" s="114">
        <f t="shared" ref="J8:J34" si="1">C8*13.904</f>
        <v>1265.2639999999999</v>
      </c>
      <c r="K8" s="111">
        <f t="shared" si="0"/>
        <v>58.52</v>
      </c>
      <c r="L8" s="112">
        <v>3</v>
      </c>
      <c r="O8" s="10"/>
    </row>
    <row r="9" spans="2:25" s="59" customFormat="1" x14ac:dyDescent="0.25">
      <c r="B9" s="164" t="s">
        <v>186</v>
      </c>
      <c r="C9" s="110">
        <v>62</v>
      </c>
      <c r="D9" s="110">
        <v>1064</v>
      </c>
      <c r="E9" s="110">
        <v>5</v>
      </c>
      <c r="F9" s="110">
        <v>40</v>
      </c>
      <c r="G9" s="110">
        <v>8</v>
      </c>
      <c r="H9" s="110">
        <v>40</v>
      </c>
      <c r="I9" s="110">
        <v>8</v>
      </c>
      <c r="J9" s="114">
        <f t="shared" si="1"/>
        <v>862.048</v>
      </c>
      <c r="K9" s="111">
        <f t="shared" si="0"/>
        <v>26.6</v>
      </c>
      <c r="L9" s="112">
        <v>3</v>
      </c>
    </row>
    <row r="10" spans="2:25" s="59" customFormat="1" x14ac:dyDescent="0.25">
      <c r="B10" s="164" t="s">
        <v>187</v>
      </c>
      <c r="C10" s="110">
        <v>57</v>
      </c>
      <c r="D10" s="110">
        <v>2962</v>
      </c>
      <c r="E10" s="110">
        <v>13</v>
      </c>
      <c r="F10" s="110">
        <v>101</v>
      </c>
      <c r="G10" s="110">
        <v>23</v>
      </c>
      <c r="H10" s="110">
        <v>101</v>
      </c>
      <c r="I10" s="110">
        <v>12</v>
      </c>
      <c r="J10" s="114">
        <f t="shared" si="1"/>
        <v>792.52800000000002</v>
      </c>
      <c r="K10" s="111">
        <f t="shared" si="0"/>
        <v>69.16</v>
      </c>
      <c r="L10" s="112">
        <v>3</v>
      </c>
      <c r="O10" s="40"/>
      <c r="P10" s="40" t="s">
        <v>215</v>
      </c>
      <c r="Q10" s="40" t="s">
        <v>216</v>
      </c>
    </row>
    <row r="11" spans="2:25" s="59" customFormat="1" ht="30" x14ac:dyDescent="0.25">
      <c r="B11" s="164" t="s">
        <v>188</v>
      </c>
      <c r="C11" s="110">
        <v>104</v>
      </c>
      <c r="D11" s="110">
        <v>4019</v>
      </c>
      <c r="E11" s="110">
        <v>14</v>
      </c>
      <c r="F11" s="110">
        <v>105</v>
      </c>
      <c r="G11" s="110">
        <v>38</v>
      </c>
      <c r="H11" s="110">
        <v>105</v>
      </c>
      <c r="I11" s="110">
        <v>12</v>
      </c>
      <c r="J11" s="114">
        <f t="shared" si="1"/>
        <v>1446.0160000000001</v>
      </c>
      <c r="K11" s="111">
        <f t="shared" si="0"/>
        <v>74.48</v>
      </c>
      <c r="L11" s="112">
        <v>3</v>
      </c>
      <c r="O11" s="42" t="s">
        <v>217</v>
      </c>
      <c r="P11" s="41">
        <v>0</v>
      </c>
      <c r="Q11" s="41">
        <v>0</v>
      </c>
    </row>
    <row r="12" spans="2:25" s="59" customFormat="1" x14ac:dyDescent="0.25">
      <c r="B12" s="164" t="s">
        <v>189</v>
      </c>
      <c r="C12" s="110">
        <v>121</v>
      </c>
      <c r="D12" s="110">
        <v>3510</v>
      </c>
      <c r="E12" s="110">
        <v>13</v>
      </c>
      <c r="F12" s="110">
        <v>104</v>
      </c>
      <c r="G12" s="110">
        <v>26</v>
      </c>
      <c r="H12" s="110">
        <v>104</v>
      </c>
      <c r="I12" s="110">
        <v>20</v>
      </c>
      <c r="J12" s="114">
        <f t="shared" si="1"/>
        <v>1682.384</v>
      </c>
      <c r="K12" s="111">
        <f t="shared" si="0"/>
        <v>69.16</v>
      </c>
      <c r="L12" s="112">
        <v>3</v>
      </c>
      <c r="O12" s="42" t="s">
        <v>218</v>
      </c>
      <c r="P12" s="41">
        <v>0</v>
      </c>
      <c r="Q12" s="41">
        <v>0</v>
      </c>
    </row>
    <row r="13" spans="2:25" s="59" customFormat="1" x14ac:dyDescent="0.25">
      <c r="B13" s="164" t="s">
        <v>190</v>
      </c>
      <c r="C13" s="167">
        <v>106</v>
      </c>
      <c r="D13" s="167">
        <v>4095</v>
      </c>
      <c r="E13" s="167">
        <v>14</v>
      </c>
      <c r="F13" s="110">
        <v>98</v>
      </c>
      <c r="G13" s="110">
        <v>21</v>
      </c>
      <c r="H13" s="110">
        <v>98</v>
      </c>
      <c r="I13" s="110">
        <v>16</v>
      </c>
      <c r="J13" s="114">
        <f t="shared" si="1"/>
        <v>1473.8240000000001</v>
      </c>
      <c r="K13" s="111">
        <f t="shared" si="0"/>
        <v>74.48</v>
      </c>
      <c r="L13" s="112">
        <v>3</v>
      </c>
      <c r="O13" s="42" t="s">
        <v>219</v>
      </c>
      <c r="P13" s="41">
        <v>1.6</v>
      </c>
      <c r="Q13" s="41">
        <v>1.93</v>
      </c>
    </row>
    <row r="14" spans="2:25" s="59" customFormat="1" x14ac:dyDescent="0.25">
      <c r="B14" s="168" t="s">
        <v>191</v>
      </c>
      <c r="C14" s="167"/>
      <c r="D14" s="167"/>
      <c r="E14" s="167"/>
      <c r="F14" s="110"/>
      <c r="G14" s="110">
        <v>0</v>
      </c>
      <c r="H14" s="110"/>
      <c r="I14" s="110">
        <v>0</v>
      </c>
      <c r="J14" s="114">
        <f t="shared" si="1"/>
        <v>0</v>
      </c>
      <c r="K14" s="111">
        <f t="shared" si="0"/>
        <v>0</v>
      </c>
      <c r="L14" s="112"/>
      <c r="O14" s="42" t="s">
        <v>220</v>
      </c>
      <c r="P14" s="41">
        <v>9.5</v>
      </c>
      <c r="Q14" s="41">
        <v>11.49</v>
      </c>
    </row>
    <row r="15" spans="2:25" s="59" customFormat="1" x14ac:dyDescent="0.25">
      <c r="B15" s="168" t="s">
        <v>192</v>
      </c>
      <c r="C15" s="167">
        <v>101</v>
      </c>
      <c r="D15" s="167">
        <v>4046</v>
      </c>
      <c r="E15" s="167">
        <v>15</v>
      </c>
      <c r="F15" s="110">
        <v>104</v>
      </c>
      <c r="G15" s="110">
        <v>20</v>
      </c>
      <c r="H15" s="110">
        <v>104</v>
      </c>
      <c r="I15" s="110">
        <v>0</v>
      </c>
      <c r="J15" s="114">
        <f t="shared" si="1"/>
        <v>1404.3040000000001</v>
      </c>
      <c r="K15" s="111">
        <f t="shared" si="0"/>
        <v>79.800000000000011</v>
      </c>
      <c r="L15" s="112"/>
      <c r="O15" s="42" t="s">
        <v>221</v>
      </c>
      <c r="P15" s="41">
        <v>0.4</v>
      </c>
      <c r="Q15" s="41">
        <v>0.48400000000000004</v>
      </c>
    </row>
    <row r="16" spans="2:25" s="59" customFormat="1" x14ac:dyDescent="0.25">
      <c r="B16" s="168" t="s">
        <v>193</v>
      </c>
      <c r="C16" s="167"/>
      <c r="D16" s="167"/>
      <c r="E16" s="167"/>
      <c r="F16" s="110"/>
      <c r="G16" s="110">
        <v>0</v>
      </c>
      <c r="H16" s="110"/>
      <c r="I16" s="110">
        <v>0</v>
      </c>
      <c r="J16" s="114">
        <f t="shared" si="1"/>
        <v>0</v>
      </c>
      <c r="K16" s="111">
        <f t="shared" si="0"/>
        <v>0</v>
      </c>
      <c r="L16" s="112"/>
      <c r="O16" s="18"/>
      <c r="P16" s="18" t="s">
        <v>222</v>
      </c>
      <c r="Q16" s="129">
        <f>SUM(Q13:Q15)</f>
        <v>13.904</v>
      </c>
    </row>
    <row r="17" spans="2:12" s="59" customFormat="1" x14ac:dyDescent="0.25">
      <c r="B17" s="168" t="s">
        <v>194</v>
      </c>
      <c r="C17" s="167">
        <v>36</v>
      </c>
      <c r="D17" s="167">
        <v>660</v>
      </c>
      <c r="E17" s="167">
        <v>4</v>
      </c>
      <c r="F17" s="110">
        <v>40</v>
      </c>
      <c r="G17" s="110">
        <v>0</v>
      </c>
      <c r="H17" s="110">
        <v>40</v>
      </c>
      <c r="I17" s="110">
        <v>0</v>
      </c>
      <c r="J17" s="114">
        <f t="shared" si="1"/>
        <v>500.54399999999998</v>
      </c>
      <c r="K17" s="111">
        <f t="shared" si="0"/>
        <v>21.28</v>
      </c>
      <c r="L17" s="112"/>
    </row>
    <row r="18" spans="2:12" s="59" customFormat="1" x14ac:dyDescent="0.25">
      <c r="B18" s="164" t="s">
        <v>195</v>
      </c>
      <c r="C18" s="167">
        <v>66</v>
      </c>
      <c r="D18" s="167">
        <v>3667</v>
      </c>
      <c r="E18" s="167">
        <v>13</v>
      </c>
      <c r="F18" s="110">
        <v>101</v>
      </c>
      <c r="G18" s="110">
        <v>31</v>
      </c>
      <c r="H18" s="110">
        <v>101</v>
      </c>
      <c r="I18" s="110">
        <v>12</v>
      </c>
      <c r="J18" s="114">
        <f t="shared" si="1"/>
        <v>917.66399999999999</v>
      </c>
      <c r="K18" s="111">
        <f t="shared" si="0"/>
        <v>69.16</v>
      </c>
      <c r="L18" s="112">
        <v>3</v>
      </c>
    </row>
    <row r="19" spans="2:12" s="59" customFormat="1" x14ac:dyDescent="0.25">
      <c r="B19" s="164" t="s">
        <v>196</v>
      </c>
      <c r="C19" s="167">
        <v>146</v>
      </c>
      <c r="D19" s="167">
        <v>3805</v>
      </c>
      <c r="E19" s="167">
        <v>13</v>
      </c>
      <c r="F19" s="110">
        <v>101</v>
      </c>
      <c r="G19" s="110">
        <v>38</v>
      </c>
      <c r="H19" s="110">
        <v>101</v>
      </c>
      <c r="I19" s="110">
        <v>12</v>
      </c>
      <c r="J19" s="114">
        <f t="shared" si="1"/>
        <v>2029.9839999999999</v>
      </c>
      <c r="K19" s="111">
        <f t="shared" si="0"/>
        <v>69.16</v>
      </c>
      <c r="L19" s="112">
        <v>3</v>
      </c>
    </row>
    <row r="20" spans="2:12" s="59" customFormat="1" x14ac:dyDescent="0.25">
      <c r="B20" s="164" t="s">
        <v>197</v>
      </c>
      <c r="C20" s="167">
        <v>135</v>
      </c>
      <c r="D20" s="167">
        <v>3160</v>
      </c>
      <c r="E20" s="167">
        <v>12</v>
      </c>
      <c r="F20" s="110">
        <v>96</v>
      </c>
      <c r="G20" s="110">
        <v>28</v>
      </c>
      <c r="H20" s="110">
        <v>96</v>
      </c>
      <c r="I20" s="110">
        <v>16</v>
      </c>
      <c r="J20" s="114">
        <f t="shared" si="1"/>
        <v>1877.04</v>
      </c>
      <c r="K20" s="111">
        <f t="shared" si="0"/>
        <v>63.84</v>
      </c>
      <c r="L20" s="112">
        <v>3</v>
      </c>
    </row>
    <row r="21" spans="2:12" s="59" customFormat="1" x14ac:dyDescent="0.25">
      <c r="B21" s="164" t="s">
        <v>198</v>
      </c>
      <c r="C21" s="167">
        <v>104</v>
      </c>
      <c r="D21" s="167">
        <v>4159</v>
      </c>
      <c r="E21" s="167">
        <v>16</v>
      </c>
      <c r="F21" s="110">
        <v>128</v>
      </c>
      <c r="G21" s="110">
        <v>34</v>
      </c>
      <c r="H21" s="110">
        <v>128</v>
      </c>
      <c r="I21" s="110">
        <v>34</v>
      </c>
      <c r="J21" s="114">
        <f t="shared" si="1"/>
        <v>1446.0160000000001</v>
      </c>
      <c r="K21" s="111">
        <f t="shared" si="0"/>
        <v>85.12</v>
      </c>
      <c r="L21" s="112">
        <v>3</v>
      </c>
    </row>
    <row r="22" spans="2:12" s="59" customFormat="1" x14ac:dyDescent="0.25">
      <c r="B22" s="164" t="s">
        <v>199</v>
      </c>
      <c r="C22" s="167">
        <v>89</v>
      </c>
      <c r="D22" s="167">
        <v>1762</v>
      </c>
      <c r="E22" s="167">
        <v>10</v>
      </c>
      <c r="F22" s="110">
        <v>80</v>
      </c>
      <c r="G22" s="110">
        <v>0</v>
      </c>
      <c r="H22" s="110">
        <v>80</v>
      </c>
      <c r="I22" s="110">
        <v>0</v>
      </c>
      <c r="J22" s="114">
        <f t="shared" si="1"/>
        <v>1237.4559999999999</v>
      </c>
      <c r="K22" s="111">
        <f t="shared" si="0"/>
        <v>53.2</v>
      </c>
      <c r="L22" s="112">
        <v>3</v>
      </c>
    </row>
    <row r="23" spans="2:12" s="59" customFormat="1" x14ac:dyDescent="0.25">
      <c r="B23" s="164" t="s">
        <v>200</v>
      </c>
      <c r="C23" s="167">
        <v>37</v>
      </c>
      <c r="D23" s="167">
        <v>2144</v>
      </c>
      <c r="E23" s="167">
        <v>8</v>
      </c>
      <c r="F23" s="110">
        <v>64</v>
      </c>
      <c r="G23" s="110">
        <v>0</v>
      </c>
      <c r="H23" s="110">
        <v>64</v>
      </c>
      <c r="I23" s="110">
        <v>0</v>
      </c>
      <c r="J23" s="114">
        <f t="shared" si="1"/>
        <v>514.44799999999998</v>
      </c>
      <c r="K23" s="111">
        <f t="shared" si="0"/>
        <v>42.56</v>
      </c>
      <c r="L23" s="112"/>
    </row>
    <row r="24" spans="2:12" s="59" customFormat="1" x14ac:dyDescent="0.25">
      <c r="B24" s="164" t="s">
        <v>201</v>
      </c>
      <c r="C24" s="167">
        <v>52</v>
      </c>
      <c r="D24" s="167">
        <v>3633</v>
      </c>
      <c r="E24" s="167">
        <v>12</v>
      </c>
      <c r="F24" s="110">
        <v>96</v>
      </c>
      <c r="G24" s="110">
        <v>36</v>
      </c>
      <c r="H24" s="110">
        <v>96</v>
      </c>
      <c r="I24" s="110">
        <v>18</v>
      </c>
      <c r="J24" s="114">
        <f t="shared" si="1"/>
        <v>723.00800000000004</v>
      </c>
      <c r="K24" s="111">
        <f t="shared" si="0"/>
        <v>63.84</v>
      </c>
      <c r="L24" s="112">
        <v>3</v>
      </c>
    </row>
    <row r="25" spans="2:12" s="59" customFormat="1" x14ac:dyDescent="0.25">
      <c r="B25" s="164" t="s">
        <v>202</v>
      </c>
      <c r="C25" s="167">
        <v>97</v>
      </c>
      <c r="D25" s="167">
        <v>3799</v>
      </c>
      <c r="E25" s="167">
        <v>14</v>
      </c>
      <c r="F25" s="110">
        <v>112</v>
      </c>
      <c r="G25" s="110">
        <v>38</v>
      </c>
      <c r="H25" s="110">
        <v>112</v>
      </c>
      <c r="I25" s="110">
        <v>16</v>
      </c>
      <c r="J25" s="114">
        <f t="shared" si="1"/>
        <v>1348.6880000000001</v>
      </c>
      <c r="K25" s="111">
        <f t="shared" si="0"/>
        <v>74.48</v>
      </c>
      <c r="L25" s="112">
        <v>3</v>
      </c>
    </row>
    <row r="26" spans="2:12" s="59" customFormat="1" x14ac:dyDescent="0.25">
      <c r="B26" s="164" t="s">
        <v>203</v>
      </c>
      <c r="C26" s="167">
        <v>122</v>
      </c>
      <c r="D26" s="167">
        <v>4079</v>
      </c>
      <c r="E26" s="167">
        <v>14</v>
      </c>
      <c r="F26" s="110">
        <v>112</v>
      </c>
      <c r="G26" s="110">
        <v>32</v>
      </c>
      <c r="H26" s="110">
        <v>112</v>
      </c>
      <c r="I26" s="110">
        <v>25</v>
      </c>
      <c r="J26" s="114">
        <f t="shared" si="1"/>
        <v>1696.288</v>
      </c>
      <c r="K26" s="111">
        <f t="shared" si="0"/>
        <v>74.48</v>
      </c>
      <c r="L26" s="112">
        <v>3</v>
      </c>
    </row>
    <row r="27" spans="2:12" s="59" customFormat="1" x14ac:dyDescent="0.25">
      <c r="B27" s="164" t="s">
        <v>204</v>
      </c>
      <c r="C27" s="167">
        <v>123</v>
      </c>
      <c r="D27" s="167">
        <v>3287</v>
      </c>
      <c r="E27" s="167">
        <v>11</v>
      </c>
      <c r="F27" s="110">
        <v>88</v>
      </c>
      <c r="G27" s="110">
        <v>25</v>
      </c>
      <c r="H27" s="110">
        <v>88</v>
      </c>
      <c r="I27" s="110">
        <v>15</v>
      </c>
      <c r="J27" s="114">
        <f t="shared" si="1"/>
        <v>1710.192</v>
      </c>
      <c r="K27" s="111">
        <f t="shared" si="0"/>
        <v>58.52</v>
      </c>
      <c r="L27" s="112">
        <v>3</v>
      </c>
    </row>
    <row r="28" spans="2:12" s="59" customFormat="1" x14ac:dyDescent="0.25">
      <c r="B28" s="164" t="s">
        <v>205</v>
      </c>
      <c r="C28" s="167">
        <v>158</v>
      </c>
      <c r="D28" s="167">
        <v>3942</v>
      </c>
      <c r="E28" s="167">
        <v>14</v>
      </c>
      <c r="F28" s="110">
        <v>112</v>
      </c>
      <c r="G28" s="110">
        <v>36</v>
      </c>
      <c r="H28" s="110">
        <v>112</v>
      </c>
      <c r="I28" s="110">
        <v>20</v>
      </c>
      <c r="J28" s="114">
        <f t="shared" si="1"/>
        <v>2196.8319999999999</v>
      </c>
      <c r="K28" s="111">
        <f t="shared" si="0"/>
        <v>74.48</v>
      </c>
      <c r="L28" s="112">
        <v>3</v>
      </c>
    </row>
    <row r="29" spans="2:12" s="59" customFormat="1" x14ac:dyDescent="0.25">
      <c r="B29" s="164" t="s">
        <v>206</v>
      </c>
      <c r="C29" s="167">
        <v>146</v>
      </c>
      <c r="D29" s="167">
        <v>4175</v>
      </c>
      <c r="E29" s="167">
        <v>14</v>
      </c>
      <c r="F29" s="110">
        <v>112</v>
      </c>
      <c r="G29" s="110">
        <v>0</v>
      </c>
      <c r="H29" s="110">
        <v>112</v>
      </c>
      <c r="I29" s="110">
        <v>0</v>
      </c>
      <c r="J29" s="114">
        <f t="shared" si="1"/>
        <v>2029.9839999999999</v>
      </c>
      <c r="K29" s="111">
        <f t="shared" si="0"/>
        <v>74.48</v>
      </c>
      <c r="L29" s="112">
        <v>3</v>
      </c>
    </row>
    <row r="30" spans="2:12" s="59" customFormat="1" x14ac:dyDescent="0.25">
      <c r="B30" s="164" t="s">
        <v>207</v>
      </c>
      <c r="C30" s="167">
        <v>27</v>
      </c>
      <c r="D30" s="167">
        <v>1985</v>
      </c>
      <c r="E30" s="167">
        <v>7</v>
      </c>
      <c r="F30" s="110">
        <v>56</v>
      </c>
      <c r="G30" s="110">
        <v>0</v>
      </c>
      <c r="H30" s="110">
        <v>56</v>
      </c>
      <c r="I30" s="110">
        <v>0</v>
      </c>
      <c r="J30" s="114">
        <f t="shared" si="1"/>
        <v>375.40800000000002</v>
      </c>
      <c r="K30" s="111">
        <f t="shared" si="0"/>
        <v>37.24</v>
      </c>
      <c r="L30" s="112"/>
    </row>
    <row r="31" spans="2:12" s="59" customFormat="1" x14ac:dyDescent="0.25">
      <c r="B31" s="147" t="s">
        <v>208</v>
      </c>
      <c r="C31" s="117">
        <v>52</v>
      </c>
      <c r="D31" s="117">
        <v>2994</v>
      </c>
      <c r="E31" s="117">
        <v>10</v>
      </c>
      <c r="F31" s="113">
        <v>80</v>
      </c>
      <c r="G31" s="113">
        <v>24</v>
      </c>
      <c r="H31" s="113">
        <v>80</v>
      </c>
      <c r="I31" s="110">
        <v>10</v>
      </c>
      <c r="J31" s="114">
        <f t="shared" si="1"/>
        <v>723.00800000000004</v>
      </c>
      <c r="K31" s="111">
        <f t="shared" si="0"/>
        <v>53.2</v>
      </c>
      <c r="L31" s="112">
        <v>3</v>
      </c>
    </row>
    <row r="32" spans="2:12" s="59" customFormat="1" x14ac:dyDescent="0.25">
      <c r="B32" s="147" t="s">
        <v>209</v>
      </c>
      <c r="C32" s="117">
        <v>105</v>
      </c>
      <c r="D32" s="117">
        <v>4280</v>
      </c>
      <c r="E32" s="117">
        <v>15</v>
      </c>
      <c r="F32" s="113">
        <v>120</v>
      </c>
      <c r="G32" s="113">
        <v>33</v>
      </c>
      <c r="H32" s="113">
        <v>120</v>
      </c>
      <c r="I32" s="110">
        <v>21</v>
      </c>
      <c r="J32" s="114">
        <f t="shared" si="1"/>
        <v>1459.92</v>
      </c>
      <c r="K32" s="111">
        <f t="shared" si="0"/>
        <v>79.800000000000011</v>
      </c>
      <c r="L32" s="112">
        <v>3</v>
      </c>
    </row>
    <row r="33" spans="2:13" s="59" customFormat="1" x14ac:dyDescent="0.25">
      <c r="B33" s="147" t="s">
        <v>210</v>
      </c>
      <c r="C33" s="118">
        <v>166</v>
      </c>
      <c r="D33" s="118">
        <v>4228</v>
      </c>
      <c r="E33" s="118">
        <v>14</v>
      </c>
      <c r="F33" s="109">
        <v>112</v>
      </c>
      <c r="G33" s="109">
        <v>34</v>
      </c>
      <c r="H33" s="109">
        <v>112</v>
      </c>
      <c r="I33" s="119">
        <v>20</v>
      </c>
      <c r="J33" s="120">
        <f t="shared" si="1"/>
        <v>2308.0639999999999</v>
      </c>
      <c r="K33" s="111">
        <f t="shared" si="0"/>
        <v>74.48</v>
      </c>
      <c r="L33" s="112">
        <v>3</v>
      </c>
    </row>
    <row r="34" spans="2:13" s="59" customFormat="1" x14ac:dyDescent="0.25">
      <c r="B34" s="149" t="s">
        <v>211</v>
      </c>
      <c r="C34" s="150">
        <v>162</v>
      </c>
      <c r="D34" s="150">
        <v>3044</v>
      </c>
      <c r="E34" s="150">
        <v>12</v>
      </c>
      <c r="F34" s="109">
        <v>96</v>
      </c>
      <c r="G34" s="109">
        <v>24</v>
      </c>
      <c r="H34" s="121">
        <v>96</v>
      </c>
      <c r="I34" s="122">
        <v>18</v>
      </c>
      <c r="J34" s="123">
        <f t="shared" si="1"/>
        <v>2252.4479999999999</v>
      </c>
      <c r="K34" s="111">
        <f t="shared" si="0"/>
        <v>63.84</v>
      </c>
      <c r="L34" s="112">
        <v>3</v>
      </c>
    </row>
    <row r="35" spans="2:13" s="59" customFormat="1" ht="42.75" x14ac:dyDescent="0.25">
      <c r="B35" s="78" t="s">
        <v>259</v>
      </c>
      <c r="C35" s="151">
        <f>SUM(C5:C34)</f>
        <v>2716</v>
      </c>
      <c r="D35" s="152">
        <f>SUM(D5:D34)</f>
        <v>91481</v>
      </c>
      <c r="E35" s="153"/>
      <c r="F35" s="124">
        <f>SUM(F5:F34)</f>
        <v>2594</v>
      </c>
      <c r="G35" s="125">
        <f>SUM(G5:G34)</f>
        <v>620</v>
      </c>
      <c r="H35" s="124">
        <f>SUM(H5:H34)</f>
        <v>2594</v>
      </c>
      <c r="I35" s="126">
        <f>SUM(I5:I34)</f>
        <v>331</v>
      </c>
      <c r="J35" s="127"/>
      <c r="K35" s="128"/>
      <c r="L35" s="41">
        <f>SUM(L5:L34)</f>
        <v>72</v>
      </c>
    </row>
    <row r="36" spans="2:13" s="59" customFormat="1" x14ac:dyDescent="0.25">
      <c r="B36" s="104"/>
      <c r="C36" s="78" t="s">
        <v>63</v>
      </c>
      <c r="D36" s="169">
        <v>0.19</v>
      </c>
      <c r="E36" s="170"/>
      <c r="F36" s="80">
        <v>5.95</v>
      </c>
      <c r="G36" s="80">
        <f>F36*2</f>
        <v>11.9</v>
      </c>
      <c r="H36" s="171">
        <v>7.5</v>
      </c>
      <c r="I36" s="122">
        <f>H36*2</f>
        <v>15</v>
      </c>
      <c r="J36" s="172"/>
      <c r="K36" s="173"/>
      <c r="L36" s="130">
        <v>71.5</v>
      </c>
      <c r="M36" s="131" t="s">
        <v>212</v>
      </c>
    </row>
    <row r="37" spans="2:13" s="59" customFormat="1" ht="28.5" x14ac:dyDescent="0.25">
      <c r="B37" s="104"/>
      <c r="C37" s="78" t="s">
        <v>1804</v>
      </c>
      <c r="D37" s="174">
        <f>D35*D36</f>
        <v>17381.39</v>
      </c>
      <c r="E37" s="175"/>
      <c r="F37" s="174">
        <f t="shared" ref="F37:I37" si="2">F35*F36</f>
        <v>15434.300000000001</v>
      </c>
      <c r="G37" s="174">
        <f t="shared" si="2"/>
        <v>7378</v>
      </c>
      <c r="H37" s="174">
        <f t="shared" si="2"/>
        <v>19455</v>
      </c>
      <c r="I37" s="174">
        <f t="shared" si="2"/>
        <v>4965</v>
      </c>
      <c r="J37" s="174">
        <f>SUM(J5:J36)</f>
        <v>37763.263999999996</v>
      </c>
      <c r="K37" s="174">
        <f>SUM(K5:K36)</f>
        <v>1782.1999999999998</v>
      </c>
      <c r="L37" s="174">
        <f>L35*L36</f>
        <v>5148</v>
      </c>
    </row>
    <row r="38" spans="2:13" ht="15.75" thickBot="1" x14ac:dyDescent="0.3">
      <c r="D38" s="133"/>
      <c r="I38" s="70"/>
      <c r="J38" s="70"/>
      <c r="K38" s="70"/>
    </row>
    <row r="39" spans="2:13" ht="16.5" thickBot="1" x14ac:dyDescent="0.3">
      <c r="I39" s="132"/>
      <c r="J39" s="487"/>
      <c r="K39" s="488" t="s">
        <v>1805</v>
      </c>
      <c r="L39" s="489">
        <f>SUM(D37:L37)+SUM(C74,E74)</f>
        <v>120799.334</v>
      </c>
    </row>
    <row r="40" spans="2:13" x14ac:dyDescent="0.25">
      <c r="B40" s="60" t="s">
        <v>213</v>
      </c>
      <c r="I40" s="70"/>
      <c r="J40" s="70"/>
      <c r="K40" s="70"/>
    </row>
    <row r="41" spans="2:13" ht="71.25" x14ac:dyDescent="0.25">
      <c r="B41" s="161"/>
      <c r="C41" s="162" t="s">
        <v>178</v>
      </c>
      <c r="D41" s="162" t="s">
        <v>179</v>
      </c>
      <c r="E41" s="162" t="s">
        <v>180</v>
      </c>
      <c r="F41" s="137"/>
      <c r="G41" s="138"/>
      <c r="H41" s="138"/>
      <c r="I41" s="139"/>
      <c r="J41" s="139"/>
      <c r="K41" s="139"/>
      <c r="L41" s="138"/>
      <c r="M41" s="140"/>
    </row>
    <row r="42" spans="2:13" x14ac:dyDescent="0.25">
      <c r="B42" s="147">
        <v>1.04</v>
      </c>
      <c r="C42" s="136">
        <v>1552</v>
      </c>
      <c r="D42" s="136">
        <v>7</v>
      </c>
      <c r="E42" s="136">
        <v>22</v>
      </c>
      <c r="F42" s="141"/>
      <c r="G42" s="138"/>
      <c r="H42" s="138"/>
      <c r="I42" s="139"/>
      <c r="J42" s="139"/>
      <c r="K42" s="139"/>
      <c r="L42" s="138"/>
      <c r="M42" s="140"/>
    </row>
    <row r="43" spans="2:13" x14ac:dyDescent="0.25">
      <c r="B43" s="147" t="s">
        <v>1808</v>
      </c>
      <c r="C43" s="136">
        <v>1552</v>
      </c>
      <c r="D43" s="136">
        <v>7</v>
      </c>
      <c r="E43" s="136">
        <v>22</v>
      </c>
      <c r="F43" s="141"/>
      <c r="G43" s="138"/>
      <c r="H43" s="138"/>
      <c r="I43" s="139"/>
      <c r="J43" s="139"/>
      <c r="K43" s="139"/>
      <c r="L43" s="138"/>
      <c r="M43" s="140"/>
    </row>
    <row r="44" spans="2:13" x14ac:dyDescent="0.25">
      <c r="B44" s="147" t="s">
        <v>184</v>
      </c>
      <c r="C44" s="136">
        <v>1422</v>
      </c>
      <c r="D44" s="136">
        <v>6</v>
      </c>
      <c r="E44" s="136">
        <v>21</v>
      </c>
      <c r="F44" s="141"/>
      <c r="G44" s="138"/>
      <c r="H44" s="138"/>
      <c r="I44" s="148"/>
      <c r="J44" s="148"/>
      <c r="K44" s="139"/>
      <c r="L44" s="138"/>
      <c r="M44" s="140"/>
    </row>
    <row r="45" spans="2:13" x14ac:dyDescent="0.25">
      <c r="B45" s="147" t="s">
        <v>185</v>
      </c>
      <c r="C45" s="136">
        <v>719</v>
      </c>
      <c r="D45" s="136">
        <v>3</v>
      </c>
      <c r="E45" s="136">
        <v>9</v>
      </c>
      <c r="F45" s="141"/>
      <c r="G45" s="138"/>
      <c r="H45" s="138"/>
      <c r="I45" s="139"/>
      <c r="J45" s="139"/>
      <c r="K45" s="139"/>
      <c r="L45" s="138"/>
      <c r="M45" s="140"/>
    </row>
    <row r="46" spans="2:13" x14ac:dyDescent="0.25">
      <c r="B46" s="147" t="s">
        <v>1809</v>
      </c>
      <c r="C46" s="136">
        <v>42</v>
      </c>
      <c r="D46" s="136">
        <v>1</v>
      </c>
      <c r="E46" s="136">
        <v>1</v>
      </c>
      <c r="F46" s="141"/>
      <c r="G46" s="138"/>
      <c r="H46" s="138"/>
      <c r="I46" s="139"/>
      <c r="J46" s="139"/>
      <c r="K46" s="139"/>
      <c r="L46" s="138"/>
      <c r="M46" s="140"/>
    </row>
    <row r="47" spans="2:13" x14ac:dyDescent="0.25">
      <c r="B47" s="147" t="s">
        <v>187</v>
      </c>
      <c r="C47" s="136">
        <v>1718</v>
      </c>
      <c r="D47" s="136">
        <v>6</v>
      </c>
      <c r="E47" s="136">
        <v>25</v>
      </c>
      <c r="F47" s="142"/>
      <c r="G47" s="138"/>
      <c r="H47" s="138"/>
      <c r="I47" s="139"/>
      <c r="J47" s="139"/>
      <c r="K47" s="139"/>
      <c r="L47" s="138"/>
      <c r="M47" s="140"/>
    </row>
    <row r="48" spans="2:13" x14ac:dyDescent="0.25">
      <c r="B48" s="147" t="s">
        <v>188</v>
      </c>
      <c r="C48" s="136">
        <v>1292</v>
      </c>
      <c r="D48" s="136">
        <v>6</v>
      </c>
      <c r="E48" s="136">
        <v>16</v>
      </c>
      <c r="F48" s="141"/>
      <c r="G48" s="138"/>
      <c r="H48" s="138"/>
      <c r="I48" s="139"/>
      <c r="J48" s="139"/>
      <c r="K48" s="139"/>
      <c r="L48" s="138"/>
      <c r="M48" s="140"/>
    </row>
    <row r="49" spans="2:13" x14ac:dyDescent="0.25">
      <c r="B49" s="147" t="s">
        <v>189</v>
      </c>
      <c r="C49" s="136">
        <v>1162</v>
      </c>
      <c r="D49" s="136">
        <v>5</v>
      </c>
      <c r="E49" s="136">
        <v>16</v>
      </c>
      <c r="F49" s="141"/>
      <c r="G49" s="138"/>
      <c r="H49" s="138"/>
      <c r="I49" s="139"/>
      <c r="J49" s="139"/>
      <c r="K49" s="139"/>
      <c r="L49" s="138"/>
      <c r="M49" s="140"/>
    </row>
    <row r="50" spans="2:13" x14ac:dyDescent="0.25">
      <c r="B50" s="147" t="s">
        <v>190</v>
      </c>
      <c r="C50" s="136">
        <v>1250</v>
      </c>
      <c r="D50" s="136">
        <v>6</v>
      </c>
      <c r="E50" s="136">
        <v>18</v>
      </c>
      <c r="F50" s="141"/>
      <c r="G50" s="138"/>
      <c r="H50" s="138"/>
      <c r="I50" s="139"/>
      <c r="J50" s="139"/>
      <c r="K50" s="139"/>
      <c r="L50" s="138"/>
      <c r="M50" s="140"/>
    </row>
    <row r="51" spans="2:13" x14ac:dyDescent="0.25">
      <c r="B51" s="164" t="s">
        <v>191</v>
      </c>
      <c r="C51" s="165">
        <v>952</v>
      </c>
      <c r="D51" s="165">
        <v>4</v>
      </c>
      <c r="E51" s="165">
        <v>26</v>
      </c>
      <c r="F51" s="141"/>
      <c r="G51" s="138"/>
      <c r="H51" s="138"/>
      <c r="I51" s="139"/>
      <c r="J51" s="139"/>
      <c r="K51" s="139"/>
      <c r="L51" s="138"/>
      <c r="M51" s="55"/>
    </row>
    <row r="52" spans="2:13" x14ac:dyDescent="0.25">
      <c r="B52" s="164" t="s">
        <v>192</v>
      </c>
      <c r="C52" s="166">
        <v>1162</v>
      </c>
      <c r="D52" s="166">
        <v>5</v>
      </c>
      <c r="E52" s="166">
        <v>16</v>
      </c>
      <c r="F52" s="141"/>
      <c r="G52" s="138"/>
      <c r="H52" s="138"/>
      <c r="I52" s="139"/>
      <c r="J52" s="139"/>
      <c r="K52" s="139"/>
      <c r="L52" s="138"/>
      <c r="M52" s="55"/>
    </row>
    <row r="53" spans="2:13" x14ac:dyDescent="0.25">
      <c r="B53" s="164" t="s">
        <v>193</v>
      </c>
      <c r="C53" s="165">
        <v>416</v>
      </c>
      <c r="D53" s="165">
        <v>1</v>
      </c>
      <c r="E53" s="165">
        <v>10</v>
      </c>
      <c r="F53" s="141"/>
      <c r="G53" s="138"/>
      <c r="H53" s="138"/>
      <c r="I53" s="139"/>
      <c r="J53" s="139"/>
      <c r="K53" s="139"/>
      <c r="L53" s="138"/>
    </row>
    <row r="54" spans="2:13" x14ac:dyDescent="0.25">
      <c r="B54" s="164" t="s">
        <v>194</v>
      </c>
      <c r="C54" s="165">
        <v>252</v>
      </c>
      <c r="D54" s="165">
        <v>2</v>
      </c>
      <c r="E54" s="165">
        <v>8</v>
      </c>
      <c r="F54" s="141"/>
      <c r="G54" s="138"/>
      <c r="H54" s="138"/>
      <c r="I54" s="139"/>
      <c r="J54" s="139"/>
      <c r="K54" s="139"/>
      <c r="L54" s="138"/>
    </row>
    <row r="55" spans="2:13" x14ac:dyDescent="0.25">
      <c r="B55" s="164" t="s">
        <v>195</v>
      </c>
      <c r="C55" s="166">
        <v>1241</v>
      </c>
      <c r="D55" s="166">
        <v>5</v>
      </c>
      <c r="E55" s="166">
        <v>17</v>
      </c>
      <c r="F55" s="141"/>
      <c r="G55" s="138"/>
      <c r="H55" s="138"/>
      <c r="I55" s="139"/>
      <c r="J55" s="139"/>
      <c r="K55" s="139"/>
      <c r="L55" s="138"/>
    </row>
    <row r="56" spans="2:13" x14ac:dyDescent="0.25">
      <c r="B56" s="147" t="s">
        <v>196</v>
      </c>
      <c r="C56" s="136">
        <v>807</v>
      </c>
      <c r="D56" s="136">
        <v>4</v>
      </c>
      <c r="E56" s="136">
        <v>11</v>
      </c>
      <c r="F56" s="141"/>
      <c r="G56" s="138"/>
      <c r="H56" s="138"/>
      <c r="I56" s="139"/>
      <c r="J56" s="139"/>
      <c r="K56" s="139"/>
      <c r="L56" s="138"/>
    </row>
    <row r="57" spans="2:13" x14ac:dyDescent="0.25">
      <c r="B57" s="147" t="s">
        <v>197</v>
      </c>
      <c r="C57" s="136">
        <v>1331</v>
      </c>
      <c r="D57" s="136">
        <v>4</v>
      </c>
      <c r="E57" s="136">
        <v>17</v>
      </c>
      <c r="F57" s="141"/>
      <c r="G57" s="138"/>
      <c r="H57" s="138"/>
      <c r="I57" s="139"/>
      <c r="J57" s="139"/>
      <c r="K57" s="139"/>
      <c r="L57" s="138"/>
      <c r="M57" s="138"/>
    </row>
    <row r="58" spans="2:13" x14ac:dyDescent="0.25">
      <c r="B58" s="147" t="s">
        <v>198</v>
      </c>
      <c r="C58" s="136">
        <v>1666</v>
      </c>
      <c r="D58" s="136">
        <v>6</v>
      </c>
      <c r="E58" s="136">
        <v>22</v>
      </c>
      <c r="F58" s="141"/>
      <c r="G58" s="138"/>
      <c r="H58" s="138"/>
      <c r="I58" s="139"/>
      <c r="J58" s="139"/>
      <c r="K58" s="139"/>
      <c r="L58" s="138"/>
      <c r="M58" s="138"/>
    </row>
    <row r="59" spans="2:13" x14ac:dyDescent="0.25">
      <c r="B59" s="147" t="s">
        <v>199</v>
      </c>
      <c r="C59" s="136">
        <v>1378</v>
      </c>
      <c r="D59" s="136">
        <v>4</v>
      </c>
      <c r="E59" s="136">
        <v>19</v>
      </c>
      <c r="F59" s="141"/>
      <c r="G59" s="138"/>
      <c r="H59" s="138"/>
      <c r="I59" s="139"/>
      <c r="J59" s="139"/>
      <c r="K59" s="139"/>
      <c r="L59" s="138"/>
      <c r="M59" s="138"/>
    </row>
    <row r="60" spans="2:13" x14ac:dyDescent="0.25">
      <c r="B60" s="147" t="s">
        <v>200</v>
      </c>
      <c r="C60" s="136">
        <v>756</v>
      </c>
      <c r="D60" s="136">
        <v>3</v>
      </c>
      <c r="E60" s="136">
        <v>10</v>
      </c>
      <c r="F60" s="141"/>
      <c r="G60" s="138"/>
      <c r="H60" s="138"/>
      <c r="I60" s="139"/>
      <c r="J60" s="139"/>
      <c r="K60" s="139"/>
      <c r="L60" s="138"/>
      <c r="M60" s="138"/>
    </row>
    <row r="61" spans="2:13" x14ac:dyDescent="0.25">
      <c r="B61" s="147" t="s">
        <v>201</v>
      </c>
      <c r="C61" s="136">
        <v>983</v>
      </c>
      <c r="D61" s="136">
        <v>3</v>
      </c>
      <c r="E61" s="136">
        <v>14</v>
      </c>
      <c r="F61" s="141"/>
      <c r="G61" s="138"/>
      <c r="H61" s="138"/>
      <c r="I61" s="139"/>
      <c r="J61" s="139"/>
      <c r="K61" s="139"/>
      <c r="L61" s="138"/>
      <c r="M61" s="138"/>
    </row>
    <row r="62" spans="2:13" x14ac:dyDescent="0.25">
      <c r="B62" s="147" t="s">
        <v>202</v>
      </c>
      <c r="C62" s="136">
        <v>1756</v>
      </c>
      <c r="D62" s="136">
        <v>7</v>
      </c>
      <c r="E62" s="136">
        <v>24</v>
      </c>
      <c r="F62" s="141"/>
      <c r="G62" s="138"/>
      <c r="H62" s="138"/>
      <c r="I62" s="139"/>
      <c r="J62" s="139"/>
      <c r="K62" s="139"/>
      <c r="L62" s="138"/>
      <c r="M62" s="138"/>
    </row>
    <row r="63" spans="2:13" x14ac:dyDescent="0.25">
      <c r="B63" s="147" t="s">
        <v>203</v>
      </c>
      <c r="C63" s="136">
        <v>1626</v>
      </c>
      <c r="D63" s="136">
        <v>6</v>
      </c>
      <c r="E63" s="136">
        <v>22</v>
      </c>
      <c r="F63" s="141"/>
      <c r="G63" s="138"/>
      <c r="H63" s="138"/>
      <c r="I63" s="139"/>
      <c r="J63" s="139"/>
      <c r="K63" s="139"/>
      <c r="L63" s="138"/>
      <c r="M63" s="138"/>
    </row>
    <row r="64" spans="2:13" x14ac:dyDescent="0.25">
      <c r="B64" s="147" t="s">
        <v>204</v>
      </c>
      <c r="C64" s="136">
        <v>1416</v>
      </c>
      <c r="D64" s="136">
        <v>5</v>
      </c>
      <c r="E64" s="136">
        <v>19</v>
      </c>
      <c r="F64" s="141"/>
      <c r="G64" s="138"/>
      <c r="H64" s="138"/>
      <c r="I64" s="139"/>
      <c r="J64" s="139"/>
      <c r="K64" s="139"/>
      <c r="L64" s="138"/>
      <c r="M64" s="138"/>
    </row>
    <row r="65" spans="2:13" x14ac:dyDescent="0.25">
      <c r="B65" s="147" t="s">
        <v>205</v>
      </c>
      <c r="C65" s="136">
        <v>2221</v>
      </c>
      <c r="D65" s="136">
        <v>9</v>
      </c>
      <c r="E65" s="136">
        <v>32</v>
      </c>
      <c r="F65" s="141"/>
      <c r="G65" s="138"/>
      <c r="H65" s="138"/>
      <c r="I65" s="139"/>
      <c r="J65" s="139"/>
      <c r="K65" s="139"/>
      <c r="L65" s="138"/>
      <c r="M65" s="138"/>
    </row>
    <row r="66" spans="2:13" x14ac:dyDescent="0.25">
      <c r="B66" s="147" t="s">
        <v>206</v>
      </c>
      <c r="C66" s="136">
        <v>1933</v>
      </c>
      <c r="D66" s="136">
        <v>8</v>
      </c>
      <c r="E66" s="136">
        <v>28</v>
      </c>
      <c r="F66" s="141"/>
      <c r="G66" s="138"/>
      <c r="H66" s="138"/>
      <c r="I66" s="139"/>
      <c r="J66" s="139"/>
      <c r="K66" s="139"/>
      <c r="L66" s="138"/>
      <c r="M66" s="138"/>
    </row>
    <row r="67" spans="2:13" x14ac:dyDescent="0.25">
      <c r="B67" s="147" t="s">
        <v>207</v>
      </c>
      <c r="C67" s="136">
        <v>2172</v>
      </c>
      <c r="D67" s="136">
        <v>8</v>
      </c>
      <c r="E67" s="136">
        <v>30</v>
      </c>
      <c r="F67" s="141"/>
      <c r="G67" s="138"/>
      <c r="H67" s="138"/>
      <c r="I67" s="139"/>
      <c r="J67" s="139"/>
      <c r="K67" s="139"/>
      <c r="L67" s="138"/>
      <c r="M67" s="138"/>
    </row>
    <row r="68" spans="2:13" x14ac:dyDescent="0.25">
      <c r="B68" s="147" t="s">
        <v>208</v>
      </c>
      <c r="C68" s="136">
        <v>2432</v>
      </c>
      <c r="D68" s="136">
        <v>10</v>
      </c>
      <c r="E68" s="136">
        <v>34</v>
      </c>
      <c r="F68" s="141"/>
      <c r="G68" s="138"/>
      <c r="H68" s="138"/>
      <c r="I68" s="139"/>
      <c r="J68" s="139"/>
      <c r="K68" s="139"/>
      <c r="L68" s="138"/>
      <c r="M68" s="138"/>
    </row>
    <row r="69" spans="2:13" x14ac:dyDescent="0.25">
      <c r="B69" s="147" t="s">
        <v>209</v>
      </c>
      <c r="C69" s="136">
        <v>2206</v>
      </c>
      <c r="D69" s="136">
        <v>9</v>
      </c>
      <c r="E69" s="136">
        <v>31</v>
      </c>
      <c r="F69" s="141"/>
      <c r="G69" s="138"/>
      <c r="H69" s="138"/>
      <c r="I69" s="139"/>
      <c r="J69" s="139"/>
      <c r="K69" s="139"/>
      <c r="L69" s="138"/>
      <c r="M69" s="138"/>
    </row>
    <row r="70" spans="2:13" x14ac:dyDescent="0.25">
      <c r="B70" s="147" t="s">
        <v>210</v>
      </c>
      <c r="C70" s="136">
        <v>2246</v>
      </c>
      <c r="D70" s="136">
        <v>9</v>
      </c>
      <c r="E70" s="136">
        <v>31</v>
      </c>
      <c r="F70" s="141"/>
      <c r="G70" s="138"/>
      <c r="H70" s="138"/>
      <c r="I70" s="139"/>
      <c r="J70" s="139"/>
      <c r="K70" s="139"/>
      <c r="L70" s="138"/>
      <c r="M70" s="138"/>
    </row>
    <row r="71" spans="2:13" x14ac:dyDescent="0.25">
      <c r="B71" s="147" t="s">
        <v>211</v>
      </c>
      <c r="C71" s="136">
        <v>2066</v>
      </c>
      <c r="D71" s="136">
        <v>8</v>
      </c>
      <c r="E71" s="136">
        <v>28</v>
      </c>
      <c r="F71" s="141"/>
      <c r="G71" s="138"/>
      <c r="H71" s="138"/>
      <c r="I71" s="139"/>
      <c r="J71" s="139"/>
      <c r="K71" s="139"/>
      <c r="L71" s="138"/>
      <c r="M71" s="138"/>
    </row>
    <row r="72" spans="2:13" x14ac:dyDescent="0.25">
      <c r="B72" s="78" t="s">
        <v>214</v>
      </c>
      <c r="C72" s="154">
        <f>SUM(C42:C71)</f>
        <v>41727</v>
      </c>
      <c r="D72" s="17"/>
      <c r="E72" s="155">
        <f>SUM(E42:E71)</f>
        <v>599</v>
      </c>
      <c r="H72" s="10"/>
      <c r="I72" s="70"/>
      <c r="J72" s="70"/>
      <c r="K72" s="70"/>
    </row>
    <row r="73" spans="2:13" ht="28.5" x14ac:dyDescent="0.25">
      <c r="B73" s="78" t="s">
        <v>63</v>
      </c>
      <c r="C73" s="156">
        <v>0.19</v>
      </c>
      <c r="D73" s="18"/>
      <c r="E73" s="155">
        <v>5.95</v>
      </c>
      <c r="H73" s="10"/>
      <c r="I73" s="70"/>
      <c r="J73" s="70"/>
      <c r="K73" s="70"/>
    </row>
    <row r="74" spans="2:13" ht="28.5" x14ac:dyDescent="0.25">
      <c r="B74" s="78" t="s">
        <v>1804</v>
      </c>
      <c r="C74" s="157">
        <f>C72*C73</f>
        <v>7928.13</v>
      </c>
      <c r="D74" s="163"/>
      <c r="E74" s="157">
        <f>E72*E73</f>
        <v>3564.05</v>
      </c>
      <c r="H74" s="10"/>
      <c r="I74" s="70"/>
      <c r="J74" s="70"/>
      <c r="K74" s="70"/>
    </row>
    <row r="75" spans="2:13" x14ac:dyDescent="0.25">
      <c r="I75" s="70"/>
      <c r="J75" s="70"/>
      <c r="K75" s="70"/>
    </row>
    <row r="76" spans="2:13" x14ac:dyDescent="0.25">
      <c r="I76" s="70"/>
      <c r="J76" s="70"/>
      <c r="K76" s="70"/>
    </row>
    <row r="77" spans="2:13" x14ac:dyDescent="0.25">
      <c r="I77" s="70"/>
      <c r="J77" s="70"/>
      <c r="K77" s="70"/>
    </row>
    <row r="78" spans="2:13" x14ac:dyDescent="0.25">
      <c r="C78" s="143"/>
      <c r="D78" s="143"/>
      <c r="E78" s="143"/>
      <c r="I78" s="70"/>
      <c r="J78" s="70"/>
      <c r="K78" s="70"/>
    </row>
    <row r="79" spans="2:13" x14ac:dyDescent="0.25">
      <c r="I79" s="70"/>
      <c r="J79" s="70"/>
      <c r="K79" s="70"/>
    </row>
    <row r="80" spans="2:13" x14ac:dyDescent="0.25">
      <c r="I80" s="70"/>
      <c r="J80" s="70"/>
      <c r="K80" s="70"/>
    </row>
    <row r="81" spans="9:11" x14ac:dyDescent="0.25">
      <c r="I81" s="70"/>
      <c r="J81" s="70"/>
      <c r="K81" s="70"/>
    </row>
    <row r="82" spans="9:11" x14ac:dyDescent="0.25">
      <c r="I82" s="70"/>
      <c r="J82" s="70"/>
      <c r="K82" s="70"/>
    </row>
    <row r="83" spans="9:11" x14ac:dyDescent="0.25">
      <c r="I83" s="70"/>
      <c r="J83" s="70"/>
      <c r="K83" s="70"/>
    </row>
    <row r="84" spans="9:11" x14ac:dyDescent="0.25">
      <c r="I84" s="70"/>
      <c r="J84" s="70"/>
      <c r="K84" s="70"/>
    </row>
    <row r="85" spans="9:11" x14ac:dyDescent="0.25">
      <c r="I85" s="70"/>
      <c r="J85" s="70"/>
      <c r="K85" s="70"/>
    </row>
    <row r="86" spans="9:11" x14ac:dyDescent="0.25">
      <c r="I86" s="70"/>
      <c r="J86" s="70"/>
      <c r="K86" s="70"/>
    </row>
    <row r="87" spans="9:11" x14ac:dyDescent="0.25">
      <c r="I87" s="70"/>
      <c r="J87" s="70"/>
      <c r="K87" s="70"/>
    </row>
    <row r="88" spans="9:11" x14ac:dyDescent="0.25">
      <c r="I88" s="70"/>
      <c r="J88" s="70"/>
      <c r="K88" s="70"/>
    </row>
    <row r="89" spans="9:11" x14ac:dyDescent="0.25">
      <c r="I89" s="70"/>
      <c r="J89" s="70"/>
      <c r="K89" s="70"/>
    </row>
    <row r="90" spans="9:11" x14ac:dyDescent="0.25">
      <c r="I90" s="70"/>
      <c r="J90" s="70"/>
      <c r="K90" s="70"/>
    </row>
    <row r="91" spans="9:11" x14ac:dyDescent="0.25">
      <c r="I91" s="70"/>
      <c r="J91" s="70"/>
      <c r="K91" s="70"/>
    </row>
    <row r="92" spans="9:11" x14ac:dyDescent="0.25">
      <c r="I92" s="70"/>
      <c r="J92" s="70"/>
      <c r="K92" s="70"/>
    </row>
    <row r="93" spans="9:11" x14ac:dyDescent="0.25">
      <c r="I93" s="70"/>
      <c r="J93" s="70"/>
      <c r="K93" s="70"/>
    </row>
    <row r="94" spans="9:11" x14ac:dyDescent="0.25">
      <c r="I94" s="70"/>
      <c r="J94" s="70"/>
      <c r="K94" s="70"/>
    </row>
    <row r="95" spans="9:11" x14ac:dyDescent="0.25">
      <c r="I95" s="70"/>
      <c r="J95" s="70"/>
      <c r="K95" s="70"/>
    </row>
    <row r="96" spans="9:11" x14ac:dyDescent="0.25">
      <c r="I96" s="70"/>
      <c r="J96" s="70"/>
      <c r="K96" s="70"/>
    </row>
    <row r="97" spans="9:11" x14ac:dyDescent="0.25">
      <c r="I97" s="70"/>
      <c r="J97" s="70"/>
      <c r="K97" s="70"/>
    </row>
    <row r="98" spans="9:11" x14ac:dyDescent="0.25">
      <c r="I98" s="70"/>
      <c r="J98" s="70"/>
      <c r="K98" s="70"/>
    </row>
    <row r="99" spans="9:11" x14ac:dyDescent="0.25">
      <c r="I99" s="70"/>
      <c r="J99" s="70"/>
      <c r="K99" s="70"/>
    </row>
    <row r="100" spans="9:11" x14ac:dyDescent="0.25">
      <c r="I100" s="70"/>
      <c r="J100" s="70"/>
      <c r="K100" s="70"/>
    </row>
    <row r="101" spans="9:11" x14ac:dyDescent="0.25">
      <c r="I101" s="70"/>
      <c r="J101" s="70"/>
      <c r="K101" s="70"/>
    </row>
    <row r="102" spans="9:11" x14ac:dyDescent="0.25">
      <c r="I102" s="70"/>
      <c r="J102" s="70"/>
      <c r="K102" s="70"/>
    </row>
    <row r="103" spans="9:11" x14ac:dyDescent="0.25">
      <c r="I103" s="70"/>
      <c r="J103" s="70"/>
      <c r="K103" s="70"/>
    </row>
    <row r="104" spans="9:11" x14ac:dyDescent="0.25">
      <c r="I104" s="70"/>
      <c r="J104" s="70"/>
      <c r="K104" s="70"/>
    </row>
    <row r="105" spans="9:11" x14ac:dyDescent="0.25">
      <c r="I105" s="70"/>
      <c r="J105" s="70"/>
      <c r="K105" s="70"/>
    </row>
    <row r="106" spans="9:11" x14ac:dyDescent="0.25">
      <c r="I106" s="70"/>
      <c r="J106" s="70"/>
      <c r="K106" s="70"/>
    </row>
    <row r="107" spans="9:11" x14ac:dyDescent="0.25">
      <c r="I107" s="70"/>
      <c r="J107" s="70"/>
      <c r="K107" s="70"/>
    </row>
    <row r="108" spans="9:11" x14ac:dyDescent="0.25">
      <c r="I108" s="70"/>
      <c r="J108" s="70"/>
      <c r="K108" s="70"/>
    </row>
    <row r="109" spans="9:11" x14ac:dyDescent="0.25">
      <c r="I109" s="70"/>
      <c r="J109" s="70"/>
      <c r="K109" s="70"/>
    </row>
    <row r="110" spans="9:11" x14ac:dyDescent="0.25">
      <c r="I110" s="70"/>
      <c r="J110" s="70"/>
      <c r="K110" s="70"/>
    </row>
    <row r="111" spans="9:11" x14ac:dyDescent="0.25">
      <c r="I111" s="70"/>
      <c r="J111" s="70"/>
      <c r="K111" s="70"/>
    </row>
    <row r="112" spans="9:11" x14ac:dyDescent="0.25">
      <c r="I112" s="70"/>
      <c r="J112" s="70"/>
      <c r="K112" s="70"/>
    </row>
    <row r="113" spans="9:11" x14ac:dyDescent="0.25">
      <c r="I113" s="70"/>
      <c r="J113" s="70"/>
      <c r="K113" s="70"/>
    </row>
    <row r="114" spans="9:11" x14ac:dyDescent="0.25">
      <c r="I114" s="70"/>
      <c r="J114" s="70"/>
      <c r="K114" s="70"/>
    </row>
    <row r="115" spans="9:11" x14ac:dyDescent="0.25">
      <c r="I115" s="70"/>
      <c r="J115" s="70"/>
      <c r="K115" s="70"/>
    </row>
    <row r="116" spans="9:11" x14ac:dyDescent="0.25">
      <c r="I116" s="70"/>
      <c r="J116" s="70"/>
      <c r="K116" s="70"/>
    </row>
    <row r="117" spans="9:11" x14ac:dyDescent="0.25">
      <c r="I117" s="70"/>
      <c r="J117" s="70"/>
      <c r="K117" s="70"/>
    </row>
    <row r="118" spans="9:11" x14ac:dyDescent="0.25">
      <c r="I118" s="70"/>
      <c r="J118" s="70"/>
      <c r="K118" s="70"/>
    </row>
    <row r="119" spans="9:11" x14ac:dyDescent="0.25">
      <c r="I119" s="70"/>
      <c r="J119" s="70"/>
      <c r="K119" s="70"/>
    </row>
    <row r="120" spans="9:11" x14ac:dyDescent="0.25">
      <c r="I120" s="70"/>
      <c r="J120" s="70"/>
      <c r="K120" s="70"/>
    </row>
    <row r="121" spans="9:11" x14ac:dyDescent="0.25">
      <c r="I121" s="70"/>
      <c r="J121" s="70"/>
      <c r="K121" s="70"/>
    </row>
    <row r="122" spans="9:11" x14ac:dyDescent="0.25">
      <c r="I122" s="70"/>
      <c r="J122" s="70"/>
      <c r="K122" s="70"/>
    </row>
    <row r="123" spans="9:11" x14ac:dyDescent="0.25">
      <c r="I123" s="70"/>
      <c r="J123" s="70"/>
      <c r="K123" s="70"/>
    </row>
    <row r="124" spans="9:11" x14ac:dyDescent="0.25">
      <c r="I124" s="70"/>
      <c r="J124" s="70"/>
      <c r="K124" s="70"/>
    </row>
  </sheetData>
  <mergeCells count="2">
    <mergeCell ref="J1:L1"/>
    <mergeCell ref="B2:L2"/>
  </mergeCells>
  <phoneticPr fontId="32" type="noConversion"/>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5559F-74A1-491A-80A3-8CBF326A9AFA}">
  <sheetPr>
    <tabColor theme="9" tint="0.59999389629810485"/>
  </sheetPr>
  <dimension ref="A1:J8"/>
  <sheetViews>
    <sheetView zoomScale="64" zoomScaleNormal="64" workbookViewId="0">
      <selection activeCell="E1" sqref="E1:J1"/>
    </sheetView>
  </sheetViews>
  <sheetFormatPr defaultRowHeight="15" x14ac:dyDescent="0.25"/>
  <cols>
    <col min="1" max="1" width="9.140625" style="389"/>
    <col min="2" max="2" width="6.42578125" style="389" customWidth="1"/>
    <col min="3" max="3" width="20" style="389" customWidth="1"/>
    <col min="4" max="4" width="22.28515625" style="389" customWidth="1"/>
    <col min="5" max="16384" width="9.140625" style="389"/>
  </cols>
  <sheetData>
    <row r="1" spans="1:10" s="10" customFormat="1" ht="87.75" customHeight="1" x14ac:dyDescent="0.25">
      <c r="E1" s="597" t="s">
        <v>1976</v>
      </c>
      <c r="F1" s="597"/>
      <c r="G1" s="597"/>
      <c r="H1" s="597"/>
      <c r="I1" s="597"/>
      <c r="J1" s="597"/>
    </row>
    <row r="2" spans="1:10" s="10" customFormat="1" ht="12.75" customHeight="1" x14ac:dyDescent="0.25">
      <c r="G2" s="269"/>
      <c r="H2" s="269"/>
      <c r="I2" s="269"/>
    </row>
    <row r="3" spans="1:10" s="10" customFormat="1" ht="15" customHeight="1" x14ac:dyDescent="0.25">
      <c r="A3" s="551" t="s">
        <v>1908</v>
      </c>
      <c r="B3" s="551"/>
      <c r="C3" s="551"/>
      <c r="D3" s="551"/>
      <c r="E3" s="551"/>
      <c r="F3" s="551"/>
      <c r="G3" s="551"/>
      <c r="H3" s="551"/>
      <c r="I3" s="551"/>
      <c r="J3" s="551"/>
    </row>
    <row r="5" spans="1:10" s="10" customFormat="1" x14ac:dyDescent="0.25">
      <c r="B5" s="380" t="s">
        <v>278</v>
      </c>
      <c r="C5" s="380" t="s">
        <v>1929</v>
      </c>
      <c r="D5" s="380" t="s">
        <v>1930</v>
      </c>
    </row>
    <row r="6" spans="1:10" s="10" customFormat="1" ht="30" x14ac:dyDescent="0.25">
      <c r="B6" s="185">
        <v>1</v>
      </c>
      <c r="C6" s="185" t="s">
        <v>1927</v>
      </c>
      <c r="D6" s="391">
        <v>4021.1</v>
      </c>
      <c r="E6" s="390"/>
    </row>
    <row r="7" spans="1:10" s="10" customFormat="1" ht="22.5" customHeight="1" thickBot="1" x14ac:dyDescent="0.3">
      <c r="B7" s="496">
        <v>2</v>
      </c>
      <c r="C7" s="496" t="s">
        <v>1928</v>
      </c>
      <c r="D7" s="497">
        <v>2301.98</v>
      </c>
      <c r="E7" s="390"/>
    </row>
    <row r="8" spans="1:10" ht="15.75" thickBot="1" x14ac:dyDescent="0.3">
      <c r="B8" s="559" t="s">
        <v>1949</v>
      </c>
      <c r="C8" s="560"/>
      <c r="D8" s="498">
        <f>D6+D7</f>
        <v>6323.08</v>
      </c>
    </row>
  </sheetData>
  <mergeCells count="3">
    <mergeCell ref="A3:J3"/>
    <mergeCell ref="B8:C8"/>
    <mergeCell ref="E1:J1"/>
  </mergeCells>
  <pageMargins left="0.7" right="0.7" top="0.75" bottom="0.75" header="0.3" footer="0.3"/>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B1:Q36"/>
  <sheetViews>
    <sheetView showGridLines="0" zoomScale="78" zoomScaleNormal="78" workbookViewId="0">
      <selection activeCell="F31" sqref="F31"/>
    </sheetView>
  </sheetViews>
  <sheetFormatPr defaultRowHeight="15" x14ac:dyDescent="0.25"/>
  <cols>
    <col min="1" max="1" width="5.28515625" style="10" customWidth="1"/>
    <col min="2" max="2" width="31.5703125" style="10" customWidth="1"/>
    <col min="3" max="3" width="15.28515625" style="10" customWidth="1"/>
    <col min="4" max="4" width="16.5703125" style="10" customWidth="1"/>
    <col min="5" max="5" width="12.5703125" style="10" customWidth="1"/>
    <col min="6" max="6" width="19.5703125" style="10" customWidth="1"/>
    <col min="7" max="7" width="16" style="10" customWidth="1"/>
    <col min="8" max="8" width="15.140625" style="10" customWidth="1"/>
    <col min="9" max="9" width="13.7109375" style="10" customWidth="1"/>
    <col min="10" max="10" width="9.140625" style="10"/>
    <col min="11" max="11" width="11.85546875" style="10" customWidth="1"/>
    <col min="12" max="12" width="9.140625" style="10"/>
    <col min="13" max="13" width="11.85546875" style="10" customWidth="1"/>
    <col min="14" max="16384" width="9.140625" style="10"/>
  </cols>
  <sheetData>
    <row r="1" spans="2:17" ht="74.25" customHeight="1" x14ac:dyDescent="0.25">
      <c r="G1" s="530" t="s">
        <v>1962</v>
      </c>
      <c r="H1" s="530"/>
      <c r="I1" s="530"/>
    </row>
    <row r="2" spans="2:17" ht="12.75" customHeight="1" x14ac:dyDescent="0.25">
      <c r="G2" s="226"/>
      <c r="H2" s="226"/>
      <c r="I2" s="226"/>
    </row>
    <row r="3" spans="2:17" ht="15" customHeight="1" x14ac:dyDescent="0.25">
      <c r="B3" s="551" t="s">
        <v>1908</v>
      </c>
      <c r="C3" s="551"/>
      <c r="D3" s="551"/>
      <c r="E3" s="551"/>
      <c r="F3" s="551"/>
      <c r="G3" s="551"/>
      <c r="H3" s="551"/>
      <c r="I3" s="551"/>
    </row>
    <row r="4" spans="2:17" ht="11.25" customHeight="1" x14ac:dyDescent="0.25"/>
    <row r="5" spans="2:17" ht="99.75" x14ac:dyDescent="0.25">
      <c r="B5" s="302" t="s">
        <v>1915</v>
      </c>
      <c r="C5" s="103" t="s">
        <v>223</v>
      </c>
      <c r="D5" s="103" t="s">
        <v>224</v>
      </c>
      <c r="E5" s="103" t="s">
        <v>225</v>
      </c>
      <c r="F5" s="103" t="s">
        <v>226</v>
      </c>
      <c r="G5" s="103" t="s">
        <v>227</v>
      </c>
      <c r="H5" s="103" t="s">
        <v>228</v>
      </c>
      <c r="I5" s="103" t="s">
        <v>229</v>
      </c>
    </row>
    <row r="6" spans="2:17" x14ac:dyDescent="0.25">
      <c r="B6" s="275" t="s">
        <v>230</v>
      </c>
      <c r="C6" s="171">
        <v>540</v>
      </c>
      <c r="D6" s="276">
        <f>C6/3</f>
        <v>180</v>
      </c>
      <c r="E6" s="276">
        <f>C6/3</f>
        <v>180</v>
      </c>
      <c r="F6" s="171">
        <v>4</v>
      </c>
      <c r="G6" s="277">
        <f>C6/3</f>
        <v>180</v>
      </c>
      <c r="H6" s="171">
        <v>2700</v>
      </c>
      <c r="I6" s="277">
        <f>C6/3</f>
        <v>180</v>
      </c>
    </row>
    <row r="7" spans="2:17" x14ac:dyDescent="0.25">
      <c r="B7" s="275" t="s">
        <v>231</v>
      </c>
      <c r="C7" s="171">
        <v>200</v>
      </c>
      <c r="D7" s="276">
        <f t="shared" ref="D7:D23" si="0">C7/3</f>
        <v>66.666666666666671</v>
      </c>
      <c r="E7" s="276">
        <f t="shared" ref="E7:E23" si="1">C7/3</f>
        <v>66.666666666666671</v>
      </c>
      <c r="F7" s="171">
        <f t="shared" ref="F7" si="2">4*2</f>
        <v>8</v>
      </c>
      <c r="G7" s="277">
        <f t="shared" ref="G7:G23" si="3">C7/3</f>
        <v>66.666666666666671</v>
      </c>
      <c r="H7" s="171">
        <v>600</v>
      </c>
      <c r="I7" s="277">
        <f t="shared" ref="I7:I23" si="4">C7/3</f>
        <v>66.666666666666671</v>
      </c>
      <c r="J7" s="55"/>
      <c r="K7" s="55"/>
      <c r="L7" s="55"/>
      <c r="M7" s="55"/>
      <c r="N7" s="55"/>
      <c r="O7" s="55"/>
      <c r="P7" s="55"/>
      <c r="Q7" s="55"/>
    </row>
    <row r="8" spans="2:17" x14ac:dyDescent="0.25">
      <c r="B8" s="275" t="s">
        <v>232</v>
      </c>
      <c r="C8" s="171">
        <v>126</v>
      </c>
      <c r="D8" s="276">
        <f t="shared" si="0"/>
        <v>42</v>
      </c>
      <c r="E8" s="276">
        <f t="shared" si="1"/>
        <v>42</v>
      </c>
      <c r="F8" s="171">
        <v>8</v>
      </c>
      <c r="G8" s="277">
        <f t="shared" si="3"/>
        <v>42</v>
      </c>
      <c r="H8" s="171">
        <v>378</v>
      </c>
      <c r="I8" s="277">
        <f t="shared" si="4"/>
        <v>42</v>
      </c>
      <c r="J8" s="55"/>
      <c r="K8" s="55"/>
      <c r="L8" s="55"/>
      <c r="M8" s="55"/>
      <c r="N8" s="55"/>
      <c r="O8" s="55"/>
      <c r="P8" s="55"/>
      <c r="Q8" s="55"/>
    </row>
    <row r="9" spans="2:17" x14ac:dyDescent="0.25">
      <c r="B9" s="275" t="s">
        <v>233</v>
      </c>
      <c r="C9" s="171">
        <v>294</v>
      </c>
      <c r="D9" s="276">
        <f t="shared" si="0"/>
        <v>98</v>
      </c>
      <c r="E9" s="276">
        <f t="shared" si="1"/>
        <v>98</v>
      </c>
      <c r="F9" s="171">
        <f t="shared" ref="F9" si="5">4*2</f>
        <v>8</v>
      </c>
      <c r="G9" s="277">
        <f t="shared" si="3"/>
        <v>98</v>
      </c>
      <c r="H9" s="171">
        <v>504</v>
      </c>
      <c r="I9" s="277">
        <f t="shared" si="4"/>
        <v>98</v>
      </c>
      <c r="J9" s="55"/>
      <c r="K9" s="55"/>
      <c r="L9" s="55"/>
      <c r="M9" s="55"/>
      <c r="N9" s="55"/>
      <c r="O9" s="55"/>
      <c r="P9" s="55"/>
      <c r="Q9" s="55"/>
    </row>
    <row r="10" spans="2:17" x14ac:dyDescent="0.25">
      <c r="B10" s="275" t="s">
        <v>234</v>
      </c>
      <c r="C10" s="171">
        <v>90</v>
      </c>
      <c r="D10" s="276">
        <f t="shared" si="0"/>
        <v>30</v>
      </c>
      <c r="E10" s="276">
        <f t="shared" si="1"/>
        <v>30</v>
      </c>
      <c r="F10" s="171">
        <v>8</v>
      </c>
      <c r="G10" s="277">
        <f t="shared" si="3"/>
        <v>30</v>
      </c>
      <c r="H10" s="171">
        <v>270</v>
      </c>
      <c r="I10" s="277">
        <f t="shared" si="4"/>
        <v>30</v>
      </c>
      <c r="J10" s="55"/>
      <c r="K10" s="55"/>
      <c r="L10" s="55"/>
      <c r="M10" s="55"/>
      <c r="N10" s="55"/>
      <c r="O10" s="55"/>
      <c r="P10" s="55"/>
      <c r="Q10" s="55"/>
    </row>
    <row r="11" spans="2:17" x14ac:dyDescent="0.25">
      <c r="B11" s="275" t="s">
        <v>235</v>
      </c>
      <c r="C11" s="171">
        <v>228</v>
      </c>
      <c r="D11" s="276">
        <f t="shared" si="0"/>
        <v>76</v>
      </c>
      <c r="E11" s="276">
        <f t="shared" si="1"/>
        <v>76</v>
      </c>
      <c r="F11" s="171">
        <f t="shared" ref="F11" si="6">4*2</f>
        <v>8</v>
      </c>
      <c r="G11" s="277">
        <f t="shared" si="3"/>
        <v>76</v>
      </c>
      <c r="H11" s="171">
        <v>684</v>
      </c>
      <c r="I11" s="277">
        <f t="shared" si="4"/>
        <v>76</v>
      </c>
      <c r="J11" s="55"/>
      <c r="K11" s="55"/>
      <c r="L11" s="55"/>
      <c r="M11" s="55"/>
      <c r="N11" s="55"/>
      <c r="O11" s="55"/>
      <c r="P11" s="55"/>
      <c r="Q11" s="55"/>
    </row>
    <row r="12" spans="2:17" x14ac:dyDescent="0.25">
      <c r="B12" s="275" t="s">
        <v>236</v>
      </c>
      <c r="C12" s="171">
        <v>108</v>
      </c>
      <c r="D12" s="276">
        <f t="shared" si="0"/>
        <v>36</v>
      </c>
      <c r="E12" s="276">
        <f t="shared" si="1"/>
        <v>36</v>
      </c>
      <c r="F12" s="171">
        <v>8</v>
      </c>
      <c r="G12" s="277">
        <f t="shared" si="3"/>
        <v>36</v>
      </c>
      <c r="H12" s="171">
        <v>324</v>
      </c>
      <c r="I12" s="277">
        <f t="shared" si="4"/>
        <v>36</v>
      </c>
    </row>
    <row r="13" spans="2:17" x14ac:dyDescent="0.25">
      <c r="B13" s="275" t="s">
        <v>237</v>
      </c>
      <c r="C13" s="171">
        <v>350</v>
      </c>
      <c r="D13" s="276">
        <f t="shared" si="0"/>
        <v>116.66666666666667</v>
      </c>
      <c r="E13" s="276">
        <f t="shared" si="1"/>
        <v>116.66666666666667</v>
      </c>
      <c r="F13" s="171">
        <f t="shared" ref="F13" si="7">4*2</f>
        <v>8</v>
      </c>
      <c r="G13" s="277">
        <f t="shared" si="3"/>
        <v>116.66666666666667</v>
      </c>
      <c r="H13" s="171">
        <v>600</v>
      </c>
      <c r="I13" s="277">
        <f t="shared" si="4"/>
        <v>116.66666666666667</v>
      </c>
    </row>
    <row r="14" spans="2:17" x14ac:dyDescent="0.25">
      <c r="B14" s="275" t="s">
        <v>238</v>
      </c>
      <c r="C14" s="171">
        <v>56</v>
      </c>
      <c r="D14" s="276">
        <f t="shared" si="0"/>
        <v>18.666666666666668</v>
      </c>
      <c r="E14" s="276">
        <f t="shared" si="1"/>
        <v>18.666666666666668</v>
      </c>
      <c r="F14" s="171">
        <v>4</v>
      </c>
      <c r="G14" s="277">
        <f t="shared" si="3"/>
        <v>18.666666666666668</v>
      </c>
      <c r="H14" s="171">
        <v>168</v>
      </c>
      <c r="I14" s="277">
        <f t="shared" si="4"/>
        <v>18.666666666666668</v>
      </c>
    </row>
    <row r="15" spans="2:17" x14ac:dyDescent="0.25">
      <c r="B15" s="275" t="s">
        <v>239</v>
      </c>
      <c r="C15" s="23">
        <v>8</v>
      </c>
      <c r="D15" s="276">
        <f t="shared" si="0"/>
        <v>2.6666666666666665</v>
      </c>
      <c r="E15" s="276">
        <f t="shared" si="1"/>
        <v>2.6666666666666665</v>
      </c>
      <c r="F15" s="171">
        <v>2</v>
      </c>
      <c r="G15" s="277">
        <f t="shared" si="3"/>
        <v>2.6666666666666665</v>
      </c>
      <c r="H15" s="23">
        <v>24</v>
      </c>
      <c r="I15" s="277">
        <f t="shared" si="4"/>
        <v>2.6666666666666665</v>
      </c>
    </row>
    <row r="16" spans="2:17" x14ac:dyDescent="0.25">
      <c r="B16" s="275" t="s">
        <v>240</v>
      </c>
      <c r="C16" s="23">
        <v>288</v>
      </c>
      <c r="D16" s="276">
        <f t="shared" si="0"/>
        <v>96</v>
      </c>
      <c r="E16" s="276">
        <f t="shared" si="1"/>
        <v>96</v>
      </c>
      <c r="F16" s="171">
        <v>8</v>
      </c>
      <c r="G16" s="277">
        <f t="shared" si="3"/>
        <v>96</v>
      </c>
      <c r="H16" s="278">
        <v>864</v>
      </c>
      <c r="I16" s="277">
        <f t="shared" si="4"/>
        <v>96</v>
      </c>
    </row>
    <row r="17" spans="2:16" x14ac:dyDescent="0.25">
      <c r="B17" s="275" t="s">
        <v>241</v>
      </c>
      <c r="C17" s="23">
        <v>368</v>
      </c>
      <c r="D17" s="276">
        <f t="shared" si="0"/>
        <v>122.66666666666667</v>
      </c>
      <c r="E17" s="276">
        <f t="shared" si="1"/>
        <v>122.66666666666667</v>
      </c>
      <c r="F17" s="171">
        <f t="shared" ref="F17" si="8">4*2</f>
        <v>8</v>
      </c>
      <c r="G17" s="277">
        <f t="shared" si="3"/>
        <v>122.66666666666667</v>
      </c>
      <c r="H17" s="23">
        <v>1840</v>
      </c>
      <c r="I17" s="277">
        <f t="shared" si="4"/>
        <v>122.66666666666667</v>
      </c>
    </row>
    <row r="18" spans="2:16" x14ac:dyDescent="0.25">
      <c r="B18" s="275" t="s">
        <v>242</v>
      </c>
      <c r="C18" s="23">
        <v>52</v>
      </c>
      <c r="D18" s="276">
        <f t="shared" si="0"/>
        <v>17.333333333333332</v>
      </c>
      <c r="E18" s="276">
        <f t="shared" si="1"/>
        <v>17.333333333333332</v>
      </c>
      <c r="F18" s="171">
        <v>8</v>
      </c>
      <c r="G18" s="277">
        <f t="shared" si="3"/>
        <v>17.333333333333332</v>
      </c>
      <c r="H18" s="23">
        <v>156</v>
      </c>
      <c r="I18" s="277">
        <f t="shared" si="4"/>
        <v>17.333333333333332</v>
      </c>
    </row>
    <row r="19" spans="2:16" x14ac:dyDescent="0.25">
      <c r="B19" s="279" t="s">
        <v>243</v>
      </c>
      <c r="C19" s="23">
        <v>210</v>
      </c>
      <c r="D19" s="276">
        <f t="shared" si="0"/>
        <v>70</v>
      </c>
      <c r="E19" s="276">
        <f t="shared" si="1"/>
        <v>70</v>
      </c>
      <c r="F19" s="171">
        <f t="shared" ref="F19" si="9">4*2</f>
        <v>8</v>
      </c>
      <c r="G19" s="277">
        <f t="shared" si="3"/>
        <v>70</v>
      </c>
      <c r="H19" s="23">
        <v>630</v>
      </c>
      <c r="I19" s="277">
        <f t="shared" si="4"/>
        <v>70</v>
      </c>
    </row>
    <row r="20" spans="2:16" x14ac:dyDescent="0.25">
      <c r="B20" s="279" t="s">
        <v>244</v>
      </c>
      <c r="C20" s="23">
        <v>76</v>
      </c>
      <c r="D20" s="276">
        <f t="shared" si="0"/>
        <v>25.333333333333332</v>
      </c>
      <c r="E20" s="276">
        <f t="shared" si="1"/>
        <v>25.333333333333332</v>
      </c>
      <c r="F20" s="171">
        <v>8</v>
      </c>
      <c r="G20" s="277">
        <f t="shared" si="3"/>
        <v>25.333333333333332</v>
      </c>
      <c r="H20" s="23">
        <v>228</v>
      </c>
      <c r="I20" s="277">
        <f t="shared" si="4"/>
        <v>25.333333333333332</v>
      </c>
    </row>
    <row r="21" spans="2:16" x14ac:dyDescent="0.25">
      <c r="B21" s="279" t="s">
        <v>245</v>
      </c>
      <c r="C21" s="23">
        <v>120</v>
      </c>
      <c r="D21" s="276">
        <f t="shared" si="0"/>
        <v>40</v>
      </c>
      <c r="E21" s="276">
        <f t="shared" si="1"/>
        <v>40</v>
      </c>
      <c r="F21" s="171">
        <f t="shared" ref="F21" si="10">4*2</f>
        <v>8</v>
      </c>
      <c r="G21" s="277">
        <f t="shared" si="3"/>
        <v>40</v>
      </c>
      <c r="H21" s="23">
        <v>360</v>
      </c>
      <c r="I21" s="277">
        <f t="shared" si="4"/>
        <v>40</v>
      </c>
    </row>
    <row r="22" spans="2:16" x14ac:dyDescent="0.25">
      <c r="B22" s="279" t="s">
        <v>246</v>
      </c>
      <c r="C22" s="23">
        <v>80</v>
      </c>
      <c r="D22" s="276">
        <f t="shared" si="0"/>
        <v>26.666666666666668</v>
      </c>
      <c r="E22" s="276">
        <f t="shared" si="1"/>
        <v>26.666666666666668</v>
      </c>
      <c r="F22" s="171">
        <v>8</v>
      </c>
      <c r="G22" s="277">
        <f t="shared" si="3"/>
        <v>26.666666666666668</v>
      </c>
      <c r="H22" s="23">
        <v>240</v>
      </c>
      <c r="I22" s="277">
        <f t="shared" si="4"/>
        <v>26.666666666666668</v>
      </c>
    </row>
    <row r="23" spans="2:16" x14ac:dyDescent="0.25">
      <c r="B23" s="279" t="s">
        <v>247</v>
      </c>
      <c r="C23" s="23">
        <v>135</v>
      </c>
      <c r="D23" s="276">
        <f t="shared" si="0"/>
        <v>45</v>
      </c>
      <c r="E23" s="276">
        <f t="shared" si="1"/>
        <v>45</v>
      </c>
      <c r="F23" s="171">
        <v>4</v>
      </c>
      <c r="G23" s="171">
        <f t="shared" si="3"/>
        <v>45</v>
      </c>
      <c r="H23" s="23">
        <v>216</v>
      </c>
      <c r="I23" s="277">
        <f t="shared" si="4"/>
        <v>45</v>
      </c>
    </row>
    <row r="24" spans="2:16" x14ac:dyDescent="0.25">
      <c r="B24" s="280" t="s">
        <v>1909</v>
      </c>
      <c r="C24" s="281">
        <f t="shared" ref="C24:I24" si="11">SUM(C6:C23)</f>
        <v>3329</v>
      </c>
      <c r="D24" s="89">
        <f t="shared" si="11"/>
        <v>1109.6666666666667</v>
      </c>
      <c r="E24" s="281">
        <f t="shared" si="11"/>
        <v>1109.6666666666667</v>
      </c>
      <c r="F24" s="281">
        <f t="shared" si="11"/>
        <v>126</v>
      </c>
      <c r="G24" s="281">
        <f t="shared" si="11"/>
        <v>1109.6666666666667</v>
      </c>
      <c r="H24" s="281">
        <f t="shared" si="11"/>
        <v>10786</v>
      </c>
      <c r="I24" s="281">
        <f t="shared" si="11"/>
        <v>1109.6666666666667</v>
      </c>
    </row>
    <row r="25" spans="2:16" x14ac:dyDescent="0.25">
      <c r="B25" s="86" t="s">
        <v>63</v>
      </c>
      <c r="C25" s="289">
        <v>12.49</v>
      </c>
      <c r="D25" s="290">
        <v>11.49</v>
      </c>
      <c r="E25" s="291">
        <v>0</v>
      </c>
      <c r="F25" s="292">
        <v>6.29</v>
      </c>
      <c r="G25" s="292">
        <v>0.48</v>
      </c>
      <c r="H25" s="292">
        <v>0.48</v>
      </c>
      <c r="I25" s="292">
        <v>1.93</v>
      </c>
    </row>
    <row r="26" spans="2:16" x14ac:dyDescent="0.25">
      <c r="B26" s="81" t="s">
        <v>1914</v>
      </c>
      <c r="C26" s="293">
        <f>C24*C25</f>
        <v>41579.21</v>
      </c>
      <c r="D26" s="293">
        <f>D25*D24</f>
        <v>12750.070000000002</v>
      </c>
      <c r="E26" s="293">
        <f t="shared" ref="E26" si="12">E25*E24</f>
        <v>0</v>
      </c>
      <c r="F26" s="293">
        <f>F25*F24</f>
        <v>792.54</v>
      </c>
      <c r="G26" s="293">
        <f>G25*G24</f>
        <v>532.64</v>
      </c>
      <c r="H26" s="293">
        <f>H25*H24</f>
        <v>5177.28</v>
      </c>
      <c r="I26" s="293">
        <f>I25*I24</f>
        <v>2141.6566666666668</v>
      </c>
    </row>
    <row r="27" spans="2:16" ht="15.75" thickBot="1" x14ac:dyDescent="0.3">
      <c r="M27" s="301" t="s">
        <v>1910</v>
      </c>
      <c r="N27" s="301" t="s">
        <v>381</v>
      </c>
      <c r="O27" s="301" t="s">
        <v>171</v>
      </c>
    </row>
    <row r="28" spans="2:16" ht="29.25" x14ac:dyDescent="0.25">
      <c r="E28" s="561" t="s">
        <v>1913</v>
      </c>
      <c r="F28" s="561"/>
      <c r="G28" s="561"/>
      <c r="H28" s="561"/>
      <c r="I28" s="282">
        <f>C26+D26+F26+G26+H26+I26</f>
        <v>62973.396666666667</v>
      </c>
      <c r="K28" s="499" t="s">
        <v>1950</v>
      </c>
      <c r="M28" s="294" t="s">
        <v>169</v>
      </c>
      <c r="N28" s="295">
        <f>N30-N29</f>
        <v>572</v>
      </c>
      <c r="O28" s="296">
        <f>N28/N30</f>
        <v>5.904820893981625E-2</v>
      </c>
    </row>
    <row r="29" spans="2:16" ht="16.5" customHeight="1" thickBot="1" x14ac:dyDescent="0.3">
      <c r="G29" s="55"/>
      <c r="H29" s="283"/>
      <c r="I29" s="284"/>
      <c r="J29" s="285">
        <f>O29</f>
        <v>0.94095179106018378</v>
      </c>
      <c r="K29" s="500">
        <f>I28*J29</f>
        <v>59254.930382643412</v>
      </c>
      <c r="M29" s="297" t="s">
        <v>170</v>
      </c>
      <c r="N29" s="298">
        <v>9115</v>
      </c>
      <c r="O29" s="299">
        <f>N29/N30</f>
        <v>0.94095179106018378</v>
      </c>
      <c r="P29" s="200" t="s">
        <v>173</v>
      </c>
    </row>
    <row r="30" spans="2:16" ht="29.25" x14ac:dyDescent="0.25">
      <c r="E30" s="286"/>
      <c r="F30" s="224" t="s">
        <v>1911</v>
      </c>
      <c r="G30" s="224" t="s">
        <v>1912</v>
      </c>
      <c r="M30" s="294" t="s">
        <v>36</v>
      </c>
      <c r="N30" s="298">
        <f>9687</f>
        <v>9687</v>
      </c>
      <c r="O30" s="300">
        <v>1</v>
      </c>
    </row>
    <row r="31" spans="2:16" x14ac:dyDescent="0.25">
      <c r="D31" s="287"/>
      <c r="E31" s="288" t="s">
        <v>217</v>
      </c>
      <c r="F31" s="303">
        <v>0</v>
      </c>
      <c r="G31" s="304">
        <v>0</v>
      </c>
    </row>
    <row r="32" spans="2:16" x14ac:dyDescent="0.25">
      <c r="D32" s="287"/>
      <c r="E32" s="288" t="s">
        <v>218</v>
      </c>
      <c r="F32" s="303">
        <v>5.2</v>
      </c>
      <c r="G32" s="304">
        <v>6.2919999999999998</v>
      </c>
    </row>
    <row r="33" spans="4:7" x14ac:dyDescent="0.25">
      <c r="D33" s="287"/>
      <c r="E33" s="288" t="s">
        <v>219</v>
      </c>
      <c r="F33" s="303">
        <v>1.6</v>
      </c>
      <c r="G33" s="304">
        <v>1.93</v>
      </c>
    </row>
    <row r="34" spans="4:7" x14ac:dyDescent="0.25">
      <c r="D34" s="287"/>
      <c r="E34" s="288" t="s">
        <v>220</v>
      </c>
      <c r="F34" s="303">
        <v>9.5</v>
      </c>
      <c r="G34" s="305">
        <v>11.49</v>
      </c>
    </row>
    <row r="35" spans="4:7" x14ac:dyDescent="0.25">
      <c r="D35" s="287"/>
      <c r="E35" s="288" t="s">
        <v>221</v>
      </c>
      <c r="F35" s="303">
        <v>0.4</v>
      </c>
      <c r="G35" s="305">
        <v>0.48400000000000004</v>
      </c>
    </row>
    <row r="36" spans="4:7" x14ac:dyDescent="0.25">
      <c r="F36" s="17" t="s">
        <v>222</v>
      </c>
      <c r="G36" s="292">
        <f>SUM(G32:G35)</f>
        <v>20.196000000000002</v>
      </c>
    </row>
  </sheetData>
  <mergeCells count="3">
    <mergeCell ref="G1:I1"/>
    <mergeCell ref="E28:H28"/>
    <mergeCell ref="B3:I3"/>
  </mergeCells>
  <pageMargins left="0.7" right="0.7" top="0.75" bottom="0.75" header="0.3" footer="0.3"/>
  <pageSetup paperSize="9"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59999389629810485"/>
  </sheetPr>
  <dimension ref="B1:J74"/>
  <sheetViews>
    <sheetView showGridLines="0" topLeftCell="A16" zoomScale="87" zoomScaleNormal="87" workbookViewId="0">
      <selection activeCell="B63" sqref="B63:F71"/>
    </sheetView>
  </sheetViews>
  <sheetFormatPr defaultRowHeight="15" x14ac:dyDescent="0.25"/>
  <cols>
    <col min="1" max="1" width="5.5703125" style="10" customWidth="1"/>
    <col min="2" max="2" width="59.28515625" style="10" customWidth="1"/>
    <col min="3" max="3" width="14" style="10" customWidth="1"/>
    <col min="4" max="4" width="13.42578125" style="10" customWidth="1"/>
    <col min="5" max="5" width="16.28515625" style="10" customWidth="1"/>
    <col min="6" max="6" width="13.42578125" style="10" customWidth="1"/>
    <col min="7" max="7" width="16" style="10" bestFit="1" customWidth="1"/>
    <col min="8" max="16384" width="9.140625" style="10"/>
  </cols>
  <sheetData>
    <row r="1" spans="2:10" ht="85.5" customHeight="1" x14ac:dyDescent="0.25">
      <c r="C1" s="520" t="s">
        <v>1963</v>
      </c>
      <c r="D1" s="520"/>
      <c r="E1" s="520"/>
    </row>
    <row r="2" spans="2:10" ht="14.25" customHeight="1" x14ac:dyDescent="0.25">
      <c r="C2" s="222"/>
      <c r="D2" s="222"/>
      <c r="E2" s="222"/>
    </row>
    <row r="3" spans="2:10" ht="38.25" customHeight="1" x14ac:dyDescent="0.25">
      <c r="B3" s="533" t="s">
        <v>1916</v>
      </c>
      <c r="C3" s="533"/>
      <c r="D3" s="533"/>
      <c r="E3" s="533"/>
    </row>
    <row r="4" spans="2:10" x14ac:dyDescent="0.25">
      <c r="B4" s="221"/>
      <c r="C4" s="221"/>
      <c r="D4" s="221"/>
      <c r="E4" s="221"/>
    </row>
    <row r="5" spans="2:10" x14ac:dyDescent="0.25">
      <c r="B5" s="562" t="s">
        <v>1917</v>
      </c>
      <c r="C5" s="562"/>
      <c r="D5" s="562"/>
      <c r="E5" s="562"/>
      <c r="F5" s="562"/>
      <c r="G5" s="306"/>
      <c r="H5" s="306"/>
      <c r="I5" s="306"/>
      <c r="J5" s="306"/>
    </row>
    <row r="6" spans="2:10" x14ac:dyDescent="0.25">
      <c r="B6" s="224" t="s">
        <v>337</v>
      </c>
      <c r="C6" s="224" t="s">
        <v>174</v>
      </c>
      <c r="F6" s="306"/>
      <c r="G6" s="306"/>
      <c r="H6" s="306"/>
      <c r="I6" s="306"/>
    </row>
    <row r="7" spans="2:10" x14ac:dyDescent="0.25">
      <c r="B7" s="307" t="s">
        <v>338</v>
      </c>
      <c r="C7" s="308">
        <f>C33</f>
        <v>4406.8800300000003</v>
      </c>
      <c r="F7" s="306"/>
      <c r="G7" s="306"/>
      <c r="H7" s="306"/>
      <c r="I7" s="306"/>
    </row>
    <row r="8" spans="2:10" x14ac:dyDescent="0.25">
      <c r="B8" s="309" t="s">
        <v>339</v>
      </c>
      <c r="C8" s="310">
        <f>$C$43</f>
        <v>444.15617400000002</v>
      </c>
    </row>
    <row r="9" spans="2:10" x14ac:dyDescent="0.25">
      <c r="B9" s="311" t="s">
        <v>340</v>
      </c>
      <c r="C9" s="312">
        <f>C61</f>
        <v>13270.11770375</v>
      </c>
    </row>
    <row r="10" spans="2:10" ht="15.75" thickBot="1" x14ac:dyDescent="0.3">
      <c r="B10" s="313" t="s">
        <v>341</v>
      </c>
      <c r="C10" s="501">
        <v>0</v>
      </c>
    </row>
    <row r="11" spans="2:10" ht="15.75" thickBot="1" x14ac:dyDescent="0.3">
      <c r="B11" s="270" t="s">
        <v>1951</v>
      </c>
      <c r="C11" s="502">
        <f>SUM(C7:C10)</f>
        <v>18121.153907749998</v>
      </c>
      <c r="D11" s="199"/>
      <c r="E11" s="199"/>
    </row>
    <row r="13" spans="2:10" x14ac:dyDescent="0.25">
      <c r="B13" s="563" t="s">
        <v>1792</v>
      </c>
      <c r="C13" s="563"/>
      <c r="D13" s="563"/>
      <c r="E13" s="563"/>
      <c r="F13" s="563"/>
    </row>
    <row r="14" spans="2:10" x14ac:dyDescent="0.25">
      <c r="B14" s="224" t="s">
        <v>342</v>
      </c>
      <c r="C14" s="224" t="s">
        <v>174</v>
      </c>
    </row>
    <row r="15" spans="2:10" x14ac:dyDescent="0.25">
      <c r="B15" s="314" t="s">
        <v>343</v>
      </c>
      <c r="C15" s="315">
        <v>510</v>
      </c>
    </row>
    <row r="16" spans="2:10" x14ac:dyDescent="0.25">
      <c r="B16" s="314" t="s">
        <v>344</v>
      </c>
      <c r="C16" s="315">
        <v>533.61</v>
      </c>
    </row>
    <row r="17" spans="2:3" x14ac:dyDescent="0.25">
      <c r="B17" s="314" t="s">
        <v>345</v>
      </c>
      <c r="C17" s="315">
        <v>181.5</v>
      </c>
    </row>
    <row r="18" spans="2:3" x14ac:dyDescent="0.25">
      <c r="B18" s="314" t="s">
        <v>346</v>
      </c>
      <c r="C18" s="315">
        <v>805.8599999999999</v>
      </c>
    </row>
    <row r="19" spans="2:3" x14ac:dyDescent="0.25">
      <c r="B19" s="316" t="s">
        <v>347</v>
      </c>
      <c r="C19" s="315">
        <f t="shared" ref="C19" si="0">SUM(C20:C32)</f>
        <v>2375.91003</v>
      </c>
    </row>
    <row r="20" spans="2:3" ht="30" x14ac:dyDescent="0.25">
      <c r="B20" s="317" t="s">
        <v>348</v>
      </c>
      <c r="C20" s="318">
        <v>593.1</v>
      </c>
    </row>
    <row r="21" spans="2:3" x14ac:dyDescent="0.25">
      <c r="B21" s="319" t="s">
        <v>349</v>
      </c>
      <c r="C21" s="320">
        <v>1053.5999999999999</v>
      </c>
    </row>
    <row r="22" spans="2:3" x14ac:dyDescent="0.25">
      <c r="B22" s="321" t="s">
        <v>350</v>
      </c>
      <c r="C22" s="322">
        <v>26.999999999999996</v>
      </c>
    </row>
    <row r="23" spans="2:3" ht="45" x14ac:dyDescent="0.25">
      <c r="B23" s="321" t="s">
        <v>351</v>
      </c>
      <c r="C23" s="322">
        <v>250.5</v>
      </c>
    </row>
    <row r="24" spans="2:3" x14ac:dyDescent="0.25">
      <c r="B24" s="321" t="s">
        <v>352</v>
      </c>
      <c r="C24" s="322">
        <v>60.345449999999992</v>
      </c>
    </row>
    <row r="25" spans="2:3" x14ac:dyDescent="0.25">
      <c r="B25" s="323" t="s">
        <v>353</v>
      </c>
      <c r="C25" s="324">
        <v>2.6999999999999997</v>
      </c>
    </row>
    <row r="26" spans="2:3" x14ac:dyDescent="0.25">
      <c r="B26" s="325" t="s">
        <v>354</v>
      </c>
      <c r="C26" s="326">
        <v>91.8</v>
      </c>
    </row>
    <row r="27" spans="2:3" x14ac:dyDescent="0.25">
      <c r="B27" s="321" t="s">
        <v>352</v>
      </c>
      <c r="C27" s="322">
        <v>22.114619999999999</v>
      </c>
    </row>
    <row r="28" spans="2:3" x14ac:dyDescent="0.25">
      <c r="B28" s="321" t="s">
        <v>355</v>
      </c>
      <c r="C28" s="322">
        <v>45.9</v>
      </c>
    </row>
    <row r="29" spans="2:3" x14ac:dyDescent="0.25">
      <c r="B29" s="321" t="s">
        <v>352</v>
      </c>
      <c r="C29" s="322">
        <v>11.057309999999999</v>
      </c>
    </row>
    <row r="30" spans="2:3" x14ac:dyDescent="0.25">
      <c r="B30" s="321" t="s">
        <v>356</v>
      </c>
      <c r="C30" s="322">
        <v>58.5</v>
      </c>
    </row>
    <row r="31" spans="2:3" x14ac:dyDescent="0.25">
      <c r="B31" s="321" t="s">
        <v>352</v>
      </c>
      <c r="C31" s="322">
        <v>14.092649999999999</v>
      </c>
    </row>
    <row r="32" spans="2:3" x14ac:dyDescent="0.25">
      <c r="B32" s="321" t="s">
        <v>357</v>
      </c>
      <c r="C32" s="322">
        <v>145.19999999999999</v>
      </c>
    </row>
    <row r="33" spans="2:6" x14ac:dyDescent="0.25">
      <c r="B33" s="354" t="s">
        <v>35</v>
      </c>
      <c r="C33" s="352">
        <f>SUM(C15:C19)</f>
        <v>4406.8800300000003</v>
      </c>
    </row>
    <row r="35" spans="2:6" ht="15" customHeight="1" x14ac:dyDescent="0.25">
      <c r="B35" s="564" t="s">
        <v>1793</v>
      </c>
      <c r="C35" s="564"/>
      <c r="D35" s="564"/>
      <c r="E35" s="564"/>
      <c r="F35" s="564"/>
    </row>
    <row r="36" spans="2:6" x14ac:dyDescent="0.25">
      <c r="B36" s="223" t="s">
        <v>358</v>
      </c>
      <c r="C36" s="224" t="s">
        <v>174</v>
      </c>
    </row>
    <row r="37" spans="2:6" x14ac:dyDescent="0.25">
      <c r="B37" s="309" t="s">
        <v>359</v>
      </c>
      <c r="C37" s="327">
        <v>96.600000000000009</v>
      </c>
    </row>
    <row r="38" spans="2:6" x14ac:dyDescent="0.25">
      <c r="B38" s="311" t="s">
        <v>352</v>
      </c>
      <c r="C38" s="328">
        <v>23.270940000000003</v>
      </c>
    </row>
    <row r="39" spans="2:6" x14ac:dyDescent="0.25">
      <c r="B39" s="311" t="s">
        <v>360</v>
      </c>
      <c r="C39" s="328">
        <v>34.5</v>
      </c>
    </row>
    <row r="40" spans="2:6" x14ac:dyDescent="0.25">
      <c r="B40" s="311" t="s">
        <v>361</v>
      </c>
      <c r="C40" s="328">
        <v>57.131999999999998</v>
      </c>
    </row>
    <row r="41" spans="2:6" x14ac:dyDescent="0.25">
      <c r="B41" s="311" t="s">
        <v>362</v>
      </c>
      <c r="C41" s="328">
        <v>10.575146999999999</v>
      </c>
    </row>
    <row r="42" spans="2:6" x14ac:dyDescent="0.25">
      <c r="B42" s="225" t="s">
        <v>363</v>
      </c>
      <c r="C42" s="355">
        <f t="shared" ref="C42" si="1">SUM(C37:C41)</f>
        <v>222.07808700000001</v>
      </c>
    </row>
    <row r="43" spans="2:6" x14ac:dyDescent="0.25">
      <c r="B43" s="225" t="s">
        <v>364</v>
      </c>
      <c r="C43" s="356">
        <f t="shared" ref="C43" si="2">C42*2</f>
        <v>444.15617400000002</v>
      </c>
    </row>
    <row r="45" spans="2:6" x14ac:dyDescent="0.25">
      <c r="B45" s="10" t="s">
        <v>365</v>
      </c>
    </row>
    <row r="46" spans="2:6" x14ac:dyDescent="0.25">
      <c r="B46" s="10" t="s">
        <v>366</v>
      </c>
    </row>
    <row r="47" spans="2:6" x14ac:dyDescent="0.25">
      <c r="B47" s="10" t="s">
        <v>367</v>
      </c>
    </row>
    <row r="48" spans="2:6" ht="21.75" customHeight="1" x14ac:dyDescent="0.25">
      <c r="B48" s="565" t="s">
        <v>1974</v>
      </c>
      <c r="C48" s="565"/>
      <c r="D48" s="565"/>
      <c r="E48" s="565"/>
      <c r="F48" s="565"/>
    </row>
    <row r="49" spans="2:6" x14ac:dyDescent="0.25">
      <c r="B49" s="224" t="s">
        <v>342</v>
      </c>
      <c r="C49" s="224" t="s">
        <v>174</v>
      </c>
    </row>
    <row r="50" spans="2:6" x14ac:dyDescent="0.25">
      <c r="B50" s="329" t="s">
        <v>368</v>
      </c>
      <c r="C50" s="330">
        <f>([2]Alga_atsifrejums!L26+[2]Alga_atsifrejums!L39)*1.2409</f>
        <v>5435.9485850000001</v>
      </c>
      <c r="E50" s="199"/>
    </row>
    <row r="51" spans="2:6" x14ac:dyDescent="0.25">
      <c r="B51" s="331" t="s">
        <v>369</v>
      </c>
      <c r="C51" s="332">
        <f>(2530+2530*0.2409)/(20*8)*(1*20)</f>
        <v>392.43462499999998</v>
      </c>
    </row>
    <row r="52" spans="2:6" ht="30" x14ac:dyDescent="0.25">
      <c r="B52" s="331" t="s">
        <v>370</v>
      </c>
      <c r="C52" s="332">
        <f>(2530+2530*0.2409)/(20*8)*(1*30)</f>
        <v>588.65193750000003</v>
      </c>
    </row>
    <row r="53" spans="2:6" x14ac:dyDescent="0.25">
      <c r="B53" s="331" t="s">
        <v>371</v>
      </c>
      <c r="C53" s="332">
        <f>(2277+2277*0.2409)/(20*8)*2*20</f>
        <v>706.38232500000004</v>
      </c>
    </row>
    <row r="54" spans="2:6" x14ac:dyDescent="0.25">
      <c r="B54" s="331" t="s">
        <v>372</v>
      </c>
      <c r="C54" s="332">
        <f>(2277+2277*0.2409)/(20*8)*3*30</f>
        <v>1589.36023125</v>
      </c>
    </row>
    <row r="55" spans="2:6" x14ac:dyDescent="0.25">
      <c r="B55" s="329" t="s">
        <v>373</v>
      </c>
      <c r="C55" s="333">
        <v>1243.8600000000001</v>
      </c>
    </row>
    <row r="56" spans="2:6" ht="30" x14ac:dyDescent="0.25">
      <c r="B56" s="329" t="s">
        <v>374</v>
      </c>
      <c r="C56" s="333">
        <v>88.72999999999999</v>
      </c>
    </row>
    <row r="57" spans="2:6" x14ac:dyDescent="0.25">
      <c r="B57" s="329" t="s">
        <v>375</v>
      </c>
      <c r="C57" s="333">
        <v>101.61</v>
      </c>
    </row>
    <row r="58" spans="2:6" x14ac:dyDescent="0.25">
      <c r="B58" s="329" t="s">
        <v>376</v>
      </c>
      <c r="C58" s="333">
        <v>864.98</v>
      </c>
    </row>
    <row r="59" spans="2:6" x14ac:dyDescent="0.25">
      <c r="B59" s="329" t="s">
        <v>377</v>
      </c>
      <c r="C59" s="333">
        <v>12.1</v>
      </c>
    </row>
    <row r="60" spans="2:6" x14ac:dyDescent="0.25">
      <c r="B60" s="329" t="s">
        <v>378</v>
      </c>
      <c r="C60" s="334">
        <v>2246.06</v>
      </c>
    </row>
    <row r="61" spans="2:6" x14ac:dyDescent="0.25">
      <c r="B61" s="353" t="s">
        <v>379</v>
      </c>
      <c r="C61" s="357">
        <f t="shared" ref="C61" si="3">SUM(C50:C60)</f>
        <v>13270.11770375</v>
      </c>
    </row>
    <row r="63" spans="2:6" x14ac:dyDescent="0.25">
      <c r="B63" s="335" t="s">
        <v>1971</v>
      </c>
    </row>
    <row r="64" spans="2:6" ht="28.5" x14ac:dyDescent="0.25">
      <c r="B64" s="224" t="s">
        <v>342</v>
      </c>
      <c r="C64" s="224" t="s">
        <v>380</v>
      </c>
      <c r="D64" s="224" t="s">
        <v>381</v>
      </c>
      <c r="E64" s="358" t="s">
        <v>1918</v>
      </c>
      <c r="F64" s="224" t="s">
        <v>1919</v>
      </c>
    </row>
    <row r="65" spans="2:6" x14ac:dyDescent="0.25">
      <c r="B65" s="336" t="s">
        <v>382</v>
      </c>
      <c r="C65" s="337"/>
      <c r="D65" s="338"/>
      <c r="E65" s="339"/>
      <c r="F65" s="340">
        <f>SUM(F66:F69)</f>
        <v>38.535340000000005</v>
      </c>
    </row>
    <row r="66" spans="2:6" x14ac:dyDescent="0.25">
      <c r="B66" s="341" t="s">
        <v>359</v>
      </c>
      <c r="C66" s="342" t="s">
        <v>383</v>
      </c>
      <c r="D66" s="311">
        <f>1.5*2</f>
        <v>3</v>
      </c>
      <c r="E66" s="343">
        <v>4.2</v>
      </c>
      <c r="F66" s="328">
        <f>D66*E66</f>
        <v>12.600000000000001</v>
      </c>
    </row>
    <row r="67" spans="2:6" x14ac:dyDescent="0.25">
      <c r="B67" s="341" t="s">
        <v>352</v>
      </c>
      <c r="C67" s="342" t="s">
        <v>383</v>
      </c>
      <c r="D67" s="311">
        <f>1.5*2</f>
        <v>3</v>
      </c>
      <c r="E67" s="343">
        <f>E66*0.2409</f>
        <v>1.0117800000000001</v>
      </c>
      <c r="F67" s="328">
        <f>D67*E67</f>
        <v>3.0353400000000006</v>
      </c>
    </row>
    <row r="68" spans="2:6" x14ac:dyDescent="0.25">
      <c r="B68" s="341" t="s">
        <v>360</v>
      </c>
      <c r="C68" s="342" t="s">
        <v>384</v>
      </c>
      <c r="D68" s="311">
        <f>1.5*2</f>
        <v>3</v>
      </c>
      <c r="E68" s="343">
        <v>1.5</v>
      </c>
      <c r="F68" s="328">
        <f>D68*E68</f>
        <v>4.5</v>
      </c>
    </row>
    <row r="69" spans="2:6" x14ac:dyDescent="0.25">
      <c r="B69" s="341" t="s">
        <v>385</v>
      </c>
      <c r="C69" s="342" t="s">
        <v>386</v>
      </c>
      <c r="D69" s="311">
        <f>100*2</f>
        <v>200</v>
      </c>
      <c r="E69" s="343">
        <f>E71*E70</f>
        <v>9.1999999999999998E-2</v>
      </c>
      <c r="F69" s="328">
        <f>D69*E69</f>
        <v>18.399999999999999</v>
      </c>
    </row>
    <row r="70" spans="2:6" x14ac:dyDescent="0.25">
      <c r="B70" s="344" t="s">
        <v>387</v>
      </c>
      <c r="C70" s="345" t="s">
        <v>388</v>
      </c>
      <c r="D70" s="346"/>
      <c r="E70" s="347">
        <v>0.08</v>
      </c>
      <c r="F70" s="346"/>
    </row>
    <row r="71" spans="2:6" x14ac:dyDescent="0.25">
      <c r="B71" s="348" t="s">
        <v>389</v>
      </c>
      <c r="C71" s="349" t="s">
        <v>390</v>
      </c>
      <c r="D71" s="350"/>
      <c r="E71" s="351">
        <v>1.1499999999999999</v>
      </c>
      <c r="F71" s="350"/>
    </row>
    <row r="72" spans="2:6" x14ac:dyDescent="0.25">
      <c r="B72" s="10" t="s">
        <v>391</v>
      </c>
      <c r="C72" s="135"/>
      <c r="E72" s="199"/>
    </row>
    <row r="73" spans="2:6" x14ac:dyDescent="0.25">
      <c r="B73" s="10" t="s">
        <v>366</v>
      </c>
      <c r="C73" s="135"/>
      <c r="E73" s="199"/>
    </row>
    <row r="74" spans="2:6" x14ac:dyDescent="0.25">
      <c r="B74" s="10" t="s">
        <v>392</v>
      </c>
      <c r="C74" s="135"/>
      <c r="E74" s="199"/>
    </row>
  </sheetData>
  <mergeCells count="6">
    <mergeCell ref="B5:F5"/>
    <mergeCell ref="B13:F13"/>
    <mergeCell ref="B35:F35"/>
    <mergeCell ref="B48:F48"/>
    <mergeCell ref="C1:E1"/>
    <mergeCell ref="B3:E3"/>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AA41"/>
  <sheetViews>
    <sheetView showGridLines="0" zoomScale="68" zoomScaleNormal="68" workbookViewId="0">
      <pane ySplit="5" topLeftCell="A6" activePane="bottomLeft" state="frozen"/>
      <selection activeCell="V27" sqref="V27"/>
      <selection pane="bottomLeft" sqref="A1:A1048576"/>
    </sheetView>
  </sheetViews>
  <sheetFormatPr defaultRowHeight="15" x14ac:dyDescent="0.25"/>
  <cols>
    <col min="1" max="1" width="18.140625" style="10" bestFit="1" customWidth="1"/>
    <col min="2" max="2" width="10.42578125" style="10" customWidth="1"/>
    <col min="3" max="3" width="11.140625" style="10" customWidth="1"/>
    <col min="4" max="4" width="10.42578125" style="10" customWidth="1"/>
    <col min="5" max="5" width="12.85546875" style="133" customWidth="1"/>
    <col min="6" max="6" width="15" style="10" customWidth="1"/>
    <col min="7" max="7" width="9.28515625" style="10" bestFit="1" customWidth="1"/>
    <col min="8" max="10" width="9.140625" style="10"/>
    <col min="11" max="11" width="11.28515625" style="10" bestFit="1" customWidth="1"/>
    <col min="12" max="12" width="10.28515625" style="10" bestFit="1" customWidth="1"/>
    <col min="13" max="14" width="9.140625" style="10"/>
    <col min="15" max="15" width="9.28515625" style="10" bestFit="1" customWidth="1"/>
    <col min="16" max="16384" width="9.140625" style="10"/>
  </cols>
  <sheetData>
    <row r="1" spans="1:10" ht="90.75" customHeight="1" x14ac:dyDescent="0.25">
      <c r="F1" s="520" t="s">
        <v>1964</v>
      </c>
      <c r="G1" s="520"/>
      <c r="H1" s="520"/>
      <c r="I1" s="520"/>
      <c r="J1" s="520"/>
    </row>
    <row r="3" spans="1:10" x14ac:dyDescent="0.25">
      <c r="A3" s="359" t="s">
        <v>393</v>
      </c>
    </row>
    <row r="5" spans="1:10" ht="71.25" x14ac:dyDescent="0.25">
      <c r="A5" s="224" t="s">
        <v>1921</v>
      </c>
      <c r="B5" s="224" t="s">
        <v>1922</v>
      </c>
      <c r="C5" s="224" t="s">
        <v>33</v>
      </c>
      <c r="D5" s="224" t="s">
        <v>1920</v>
      </c>
      <c r="E5" s="365" t="s">
        <v>1919</v>
      </c>
    </row>
    <row r="6" spans="1:10" x14ac:dyDescent="0.25">
      <c r="A6" s="201">
        <v>1</v>
      </c>
      <c r="B6" s="201">
        <v>6</v>
      </c>
      <c r="C6" s="201">
        <v>65</v>
      </c>
      <c r="D6" s="198">
        <v>11.08</v>
      </c>
      <c r="E6" s="198">
        <f>C6*D6</f>
        <v>720.2</v>
      </c>
    </row>
    <row r="7" spans="1:10" x14ac:dyDescent="0.25">
      <c r="A7" s="201">
        <v>2</v>
      </c>
      <c r="B7" s="201">
        <v>6</v>
      </c>
      <c r="C7" s="201">
        <v>57</v>
      </c>
      <c r="D7" s="198">
        <v>11.08</v>
      </c>
      <c r="E7" s="198">
        <f t="shared" ref="E7:E35" si="0">C7*D7</f>
        <v>631.56000000000006</v>
      </c>
    </row>
    <row r="8" spans="1:10" x14ac:dyDescent="0.25">
      <c r="A8" s="201">
        <v>3</v>
      </c>
      <c r="B8" s="201">
        <v>5</v>
      </c>
      <c r="C8" s="201">
        <v>56</v>
      </c>
      <c r="D8" s="198">
        <v>11.08</v>
      </c>
      <c r="E8" s="198">
        <f t="shared" si="0"/>
        <v>620.48</v>
      </c>
    </row>
    <row r="9" spans="1:10" x14ac:dyDescent="0.25">
      <c r="A9" s="368">
        <v>4</v>
      </c>
      <c r="B9" s="368">
        <v>2</v>
      </c>
      <c r="C9" s="368">
        <v>15</v>
      </c>
      <c r="D9" s="198">
        <v>11.08</v>
      </c>
      <c r="E9" s="198">
        <f t="shared" si="0"/>
        <v>166.2</v>
      </c>
    </row>
    <row r="10" spans="1:10" x14ac:dyDescent="0.25">
      <c r="A10" s="368">
        <v>5</v>
      </c>
      <c r="B10" s="368">
        <v>2</v>
      </c>
      <c r="C10" s="368">
        <v>24</v>
      </c>
      <c r="D10" s="198">
        <v>11.08</v>
      </c>
      <c r="E10" s="198">
        <f t="shared" si="0"/>
        <v>265.92</v>
      </c>
    </row>
    <row r="11" spans="1:10" x14ac:dyDescent="0.25">
      <c r="A11" s="201">
        <v>6</v>
      </c>
      <c r="B11" s="201">
        <v>5</v>
      </c>
      <c r="C11" s="201">
        <v>53</v>
      </c>
      <c r="D11" s="198">
        <v>11.08</v>
      </c>
      <c r="E11" s="198">
        <f t="shared" si="0"/>
        <v>587.24</v>
      </c>
    </row>
    <row r="12" spans="1:10" x14ac:dyDescent="0.25">
      <c r="A12" s="201">
        <v>7</v>
      </c>
      <c r="B12" s="201">
        <v>6</v>
      </c>
      <c r="C12" s="201">
        <v>56</v>
      </c>
      <c r="D12" s="198">
        <v>11.08</v>
      </c>
      <c r="E12" s="198">
        <f t="shared" si="0"/>
        <v>620.48</v>
      </c>
    </row>
    <row r="13" spans="1:10" x14ac:dyDescent="0.25">
      <c r="A13" s="201">
        <v>8</v>
      </c>
      <c r="B13" s="201">
        <v>6</v>
      </c>
      <c r="C13" s="201">
        <v>56</v>
      </c>
      <c r="D13" s="198">
        <v>11.08</v>
      </c>
      <c r="E13" s="198">
        <f t="shared" si="0"/>
        <v>620.48</v>
      </c>
    </row>
    <row r="14" spans="1:10" x14ac:dyDescent="0.25">
      <c r="A14" s="201">
        <v>9</v>
      </c>
      <c r="B14" s="201">
        <v>6</v>
      </c>
      <c r="C14" s="201">
        <v>58</v>
      </c>
      <c r="D14" s="198">
        <v>11.08</v>
      </c>
      <c r="E14" s="198">
        <f t="shared" si="0"/>
        <v>642.64</v>
      </c>
    </row>
    <row r="15" spans="1:10" x14ac:dyDescent="0.25">
      <c r="A15" s="368">
        <v>10</v>
      </c>
      <c r="B15" s="368">
        <v>0</v>
      </c>
      <c r="C15" s="368">
        <v>0</v>
      </c>
      <c r="D15" s="198">
        <v>11.08</v>
      </c>
      <c r="E15" s="198">
        <f t="shared" si="0"/>
        <v>0</v>
      </c>
    </row>
    <row r="16" spans="1:10" x14ac:dyDescent="0.25">
      <c r="A16" s="368">
        <v>11</v>
      </c>
      <c r="B16" s="368">
        <v>2</v>
      </c>
      <c r="C16" s="368">
        <v>15</v>
      </c>
      <c r="D16" s="198">
        <v>11.08</v>
      </c>
      <c r="E16" s="198">
        <f t="shared" si="0"/>
        <v>166.2</v>
      </c>
    </row>
    <row r="17" spans="1:15" x14ac:dyDescent="0.25">
      <c r="A17" s="368">
        <v>12</v>
      </c>
      <c r="B17" s="368">
        <v>0</v>
      </c>
      <c r="C17" s="368">
        <v>0</v>
      </c>
      <c r="D17" s="198">
        <v>11.08</v>
      </c>
      <c r="E17" s="198">
        <f t="shared" si="0"/>
        <v>0</v>
      </c>
    </row>
    <row r="18" spans="1:15" x14ac:dyDescent="0.25">
      <c r="A18" s="368">
        <v>13</v>
      </c>
      <c r="B18" s="368">
        <v>2</v>
      </c>
      <c r="C18" s="368">
        <v>17</v>
      </c>
      <c r="D18" s="198">
        <v>11.08</v>
      </c>
      <c r="E18" s="198">
        <f t="shared" si="0"/>
        <v>188.36</v>
      </c>
    </row>
    <row r="19" spans="1:15" x14ac:dyDescent="0.25">
      <c r="A19" s="41">
        <v>14</v>
      </c>
      <c r="B19" s="41">
        <v>5</v>
      </c>
      <c r="C19" s="41">
        <v>57</v>
      </c>
      <c r="D19" s="198">
        <v>11.08</v>
      </c>
      <c r="E19" s="198">
        <f t="shared" si="0"/>
        <v>631.56000000000006</v>
      </c>
    </row>
    <row r="20" spans="1:15" x14ac:dyDescent="0.25">
      <c r="A20" s="41">
        <v>15</v>
      </c>
      <c r="B20" s="41">
        <v>9</v>
      </c>
      <c r="C20" s="41">
        <v>65</v>
      </c>
      <c r="D20" s="198">
        <v>11.08</v>
      </c>
      <c r="E20" s="198">
        <f t="shared" si="0"/>
        <v>720.2</v>
      </c>
    </row>
    <row r="21" spans="1:15" x14ac:dyDescent="0.25">
      <c r="A21" s="41">
        <v>16</v>
      </c>
      <c r="B21" s="41">
        <v>9</v>
      </c>
      <c r="C21" s="41">
        <v>74</v>
      </c>
      <c r="D21" s="198">
        <v>11.08</v>
      </c>
      <c r="E21" s="198">
        <f t="shared" si="0"/>
        <v>819.92</v>
      </c>
      <c r="I21" s="59"/>
    </row>
    <row r="22" spans="1:15" x14ac:dyDescent="0.25">
      <c r="A22" s="41">
        <v>17</v>
      </c>
      <c r="B22" s="41">
        <v>9</v>
      </c>
      <c r="C22" s="41">
        <v>74</v>
      </c>
      <c r="D22" s="198">
        <v>11.08</v>
      </c>
      <c r="E22" s="198">
        <f t="shared" si="0"/>
        <v>819.92</v>
      </c>
      <c r="I22" s="59"/>
      <c r="J22" s="366" t="s">
        <v>1910</v>
      </c>
      <c r="K22" s="366" t="s">
        <v>381</v>
      </c>
      <c r="L22" s="366" t="s">
        <v>171</v>
      </c>
    </row>
    <row r="23" spans="1:15" x14ac:dyDescent="0.25">
      <c r="A23" s="368">
        <v>18</v>
      </c>
      <c r="B23" s="368">
        <v>2</v>
      </c>
      <c r="C23" s="368">
        <v>17</v>
      </c>
      <c r="D23" s="198">
        <v>11.08</v>
      </c>
      <c r="E23" s="198">
        <f t="shared" si="0"/>
        <v>188.36</v>
      </c>
      <c r="I23" s="59"/>
      <c r="J23" s="294" t="s">
        <v>169</v>
      </c>
      <c r="K23" s="295">
        <v>2639</v>
      </c>
      <c r="L23" s="296">
        <f>K23/K25</f>
        <v>0.19674942220234101</v>
      </c>
      <c r="O23" s="360"/>
    </row>
    <row r="24" spans="1:15" x14ac:dyDescent="0.25">
      <c r="A24" s="368">
        <v>19</v>
      </c>
      <c r="B24" s="368">
        <v>2</v>
      </c>
      <c r="C24" s="368">
        <v>16</v>
      </c>
      <c r="D24" s="198">
        <v>11.08</v>
      </c>
      <c r="E24" s="198">
        <f t="shared" si="0"/>
        <v>177.28</v>
      </c>
      <c r="I24" s="59"/>
      <c r="J24" s="297" t="s">
        <v>170</v>
      </c>
      <c r="K24" s="298">
        <f>5602+5172</f>
        <v>10774</v>
      </c>
      <c r="L24" s="367">
        <f>K24/K25</f>
        <v>0.80325057779765896</v>
      </c>
      <c r="M24" s="200"/>
      <c r="O24" s="360"/>
    </row>
    <row r="25" spans="1:15" x14ac:dyDescent="0.25">
      <c r="A25" s="41">
        <v>20</v>
      </c>
      <c r="B25" s="41">
        <v>9</v>
      </c>
      <c r="C25" s="41">
        <v>72</v>
      </c>
      <c r="D25" s="198">
        <v>11.08</v>
      </c>
      <c r="E25" s="198">
        <f t="shared" si="0"/>
        <v>797.76</v>
      </c>
      <c r="I25" s="59"/>
      <c r="J25" s="294" t="s">
        <v>36</v>
      </c>
      <c r="K25" s="361">
        <f>K23+K24</f>
        <v>13413</v>
      </c>
      <c r="L25" s="300">
        <v>1</v>
      </c>
    </row>
    <row r="26" spans="1:15" x14ac:dyDescent="0.25">
      <c r="A26" s="41">
        <v>21</v>
      </c>
      <c r="B26" s="41">
        <v>9</v>
      </c>
      <c r="C26" s="41">
        <v>76</v>
      </c>
      <c r="D26" s="198">
        <v>11.08</v>
      </c>
      <c r="E26" s="198">
        <f t="shared" si="0"/>
        <v>842.08</v>
      </c>
      <c r="I26" s="59"/>
    </row>
    <row r="27" spans="1:15" x14ac:dyDescent="0.25">
      <c r="A27" s="41">
        <v>22</v>
      </c>
      <c r="B27" s="41">
        <v>9</v>
      </c>
      <c r="C27" s="41">
        <v>73</v>
      </c>
      <c r="D27" s="198">
        <v>11.08</v>
      </c>
      <c r="E27" s="198">
        <f t="shared" si="0"/>
        <v>808.84</v>
      </c>
      <c r="I27" s="59"/>
    </row>
    <row r="28" spans="1:15" x14ac:dyDescent="0.25">
      <c r="A28" s="41">
        <v>23</v>
      </c>
      <c r="B28" s="41">
        <v>9</v>
      </c>
      <c r="C28" s="41">
        <v>77</v>
      </c>
      <c r="D28" s="198">
        <v>11.08</v>
      </c>
      <c r="E28" s="198">
        <f t="shared" si="0"/>
        <v>853.16</v>
      </c>
    </row>
    <row r="29" spans="1:15" x14ac:dyDescent="0.25">
      <c r="A29" s="41">
        <v>24</v>
      </c>
      <c r="B29" s="41">
        <v>9</v>
      </c>
      <c r="C29" s="41">
        <v>67</v>
      </c>
      <c r="D29" s="198">
        <v>11.08</v>
      </c>
      <c r="E29" s="198">
        <f t="shared" si="0"/>
        <v>742.36</v>
      </c>
    </row>
    <row r="30" spans="1:15" x14ac:dyDescent="0.25">
      <c r="A30" s="368">
        <v>25</v>
      </c>
      <c r="B30" s="368">
        <v>3</v>
      </c>
      <c r="C30" s="368">
        <v>19</v>
      </c>
      <c r="D30" s="198">
        <v>11.08</v>
      </c>
      <c r="E30" s="198">
        <f t="shared" si="0"/>
        <v>210.52</v>
      </c>
    </row>
    <row r="31" spans="1:15" x14ac:dyDescent="0.25">
      <c r="A31" s="368">
        <v>26</v>
      </c>
      <c r="B31" s="368">
        <v>3</v>
      </c>
      <c r="C31" s="368">
        <v>27</v>
      </c>
      <c r="D31" s="198">
        <v>11.08</v>
      </c>
      <c r="E31" s="198">
        <f t="shared" si="0"/>
        <v>299.16000000000003</v>
      </c>
    </row>
    <row r="32" spans="1:15" x14ac:dyDescent="0.25">
      <c r="A32" s="41">
        <v>27</v>
      </c>
      <c r="B32" s="41">
        <v>8</v>
      </c>
      <c r="C32" s="41">
        <v>65</v>
      </c>
      <c r="D32" s="198">
        <v>11.08</v>
      </c>
      <c r="E32" s="198">
        <f t="shared" si="0"/>
        <v>720.2</v>
      </c>
    </row>
    <row r="33" spans="1:27" x14ac:dyDescent="0.25">
      <c r="A33" s="41">
        <v>28</v>
      </c>
      <c r="B33" s="41">
        <v>9</v>
      </c>
      <c r="C33" s="41">
        <v>88</v>
      </c>
      <c r="D33" s="198">
        <v>11.08</v>
      </c>
      <c r="E33" s="198">
        <f t="shared" si="0"/>
        <v>975.04</v>
      </c>
    </row>
    <row r="34" spans="1:27" x14ac:dyDescent="0.25">
      <c r="A34" s="41">
        <v>29</v>
      </c>
      <c r="B34" s="41">
        <v>9</v>
      </c>
      <c r="C34" s="41">
        <v>82</v>
      </c>
      <c r="D34" s="198">
        <v>11.08</v>
      </c>
      <c r="E34" s="198">
        <f t="shared" si="0"/>
        <v>908.56000000000006</v>
      </c>
    </row>
    <row r="35" spans="1:27" ht="15.75" thickBot="1" x14ac:dyDescent="0.3">
      <c r="A35" s="41">
        <v>30</v>
      </c>
      <c r="B35" s="41">
        <v>9</v>
      </c>
      <c r="C35" s="41">
        <v>81</v>
      </c>
      <c r="D35" s="198">
        <v>11.08</v>
      </c>
      <c r="E35" s="198">
        <f t="shared" si="0"/>
        <v>897.48</v>
      </c>
    </row>
    <row r="36" spans="1:27" ht="15.75" thickBot="1" x14ac:dyDescent="0.3">
      <c r="A36" s="17"/>
      <c r="B36" s="17"/>
      <c r="C36" s="17"/>
      <c r="D36" s="81" t="s">
        <v>1804</v>
      </c>
      <c r="E36" s="243">
        <f>SUM(E6:E35)</f>
        <v>16642.160000000003</v>
      </c>
      <c r="F36" s="285">
        <f>L24</f>
        <v>0.80325057779765896</v>
      </c>
      <c r="G36" s="503">
        <f>ROUND((E36*F36),2)</f>
        <v>13367.82</v>
      </c>
      <c r="H36" s="566" t="s">
        <v>1952</v>
      </c>
      <c r="I36" s="567"/>
      <c r="J36" s="567"/>
      <c r="K36" s="567"/>
      <c r="L36" s="568"/>
      <c r="O36" s="55"/>
      <c r="P36" s="72"/>
      <c r="Q36" s="362"/>
      <c r="R36" s="55"/>
      <c r="S36" s="55"/>
      <c r="T36" s="55"/>
      <c r="U36" s="55"/>
      <c r="V36" s="55"/>
      <c r="W36" s="55"/>
      <c r="X36" s="55"/>
      <c r="Y36" s="55"/>
      <c r="Z36" s="55"/>
      <c r="AA36" s="55"/>
    </row>
    <row r="37" spans="1:27" x14ac:dyDescent="0.25">
      <c r="A37" s="143"/>
      <c r="B37" s="143"/>
      <c r="C37" s="143"/>
      <c r="D37" s="143"/>
      <c r="E37" s="363"/>
      <c r="F37" s="10" t="s">
        <v>34</v>
      </c>
      <c r="G37" s="199"/>
      <c r="H37" s="364"/>
    </row>
    <row r="38" spans="1:27" x14ac:dyDescent="0.25">
      <c r="A38" s="143"/>
      <c r="B38" s="143"/>
      <c r="C38" s="143"/>
      <c r="D38" s="143"/>
      <c r="E38" s="363"/>
      <c r="F38" s="285">
        <f>L23</f>
        <v>0.19674942220234101</v>
      </c>
      <c r="G38" s="199">
        <f>ROUND((E36*F38),2)</f>
        <v>3274.34</v>
      </c>
      <c r="H38" s="364"/>
    </row>
    <row r="39" spans="1:27" x14ac:dyDescent="0.25">
      <c r="A39" s="143"/>
      <c r="B39" s="143"/>
      <c r="C39" s="143"/>
      <c r="D39" s="143"/>
      <c r="E39" s="363"/>
    </row>
    <row r="40" spans="1:27" x14ac:dyDescent="0.25">
      <c r="A40" s="143"/>
      <c r="B40" s="143"/>
      <c r="C40" s="143"/>
      <c r="D40" s="143"/>
      <c r="E40" s="363"/>
    </row>
    <row r="41" spans="1:27" x14ac:dyDescent="0.25">
      <c r="I41" s="199"/>
    </row>
  </sheetData>
  <mergeCells count="2">
    <mergeCell ref="F1:J1"/>
    <mergeCell ref="H36:L3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B1:M43"/>
  <sheetViews>
    <sheetView showGridLines="0" zoomScale="75" zoomScaleNormal="75" workbookViewId="0">
      <selection activeCell="J12" sqref="J12"/>
    </sheetView>
  </sheetViews>
  <sheetFormatPr defaultRowHeight="15" x14ac:dyDescent="0.25"/>
  <cols>
    <col min="1" max="1" width="5.5703125" style="10" customWidth="1"/>
    <col min="2" max="2" width="18.5703125" style="10" customWidth="1"/>
    <col min="3" max="3" width="15.28515625" style="369" customWidth="1"/>
    <col min="4" max="4" width="16.85546875" style="10" customWidth="1"/>
    <col min="5" max="5" width="17.140625" style="10" customWidth="1"/>
    <col min="6" max="7" width="9.140625" style="10"/>
    <col min="8" max="8" width="10.140625" style="10" bestFit="1" customWidth="1"/>
    <col min="9" max="12" width="9.140625" style="10"/>
    <col min="13" max="13" width="12.42578125" style="10" customWidth="1"/>
    <col min="14" max="16384" width="9.140625" style="10"/>
  </cols>
  <sheetData>
    <row r="1" spans="2:9" ht="108" customHeight="1" x14ac:dyDescent="0.25">
      <c r="F1" s="530" t="s">
        <v>1965</v>
      </c>
      <c r="G1" s="530"/>
      <c r="H1" s="530"/>
      <c r="I1" s="530"/>
    </row>
    <row r="2" spans="2:9" ht="19.5" x14ac:dyDescent="0.35">
      <c r="B2" s="274" t="s">
        <v>1926</v>
      </c>
    </row>
    <row r="4" spans="2:9" ht="57" x14ac:dyDescent="0.25">
      <c r="B4" s="223" t="s">
        <v>1923</v>
      </c>
      <c r="C4" s="223" t="s">
        <v>248</v>
      </c>
      <c r="D4" s="224" t="s">
        <v>249</v>
      </c>
      <c r="E4" s="224" t="s">
        <v>250</v>
      </c>
    </row>
    <row r="5" spans="2:9" x14ac:dyDescent="0.25">
      <c r="B5" s="370">
        <v>1.04</v>
      </c>
      <c r="C5" s="371" t="s">
        <v>251</v>
      </c>
      <c r="D5" s="23">
        <v>8</v>
      </c>
      <c r="E5" s="23">
        <f>D5*12</f>
        <v>96</v>
      </c>
    </row>
    <row r="6" spans="2:9" x14ac:dyDescent="0.25">
      <c r="B6" s="370">
        <v>2.04</v>
      </c>
      <c r="C6" s="371" t="s">
        <v>251</v>
      </c>
      <c r="D6" s="23">
        <v>9</v>
      </c>
      <c r="E6" s="23">
        <f t="shared" ref="E6:E7" si="0">D6*12</f>
        <v>108</v>
      </c>
    </row>
    <row r="7" spans="2:9" x14ac:dyDescent="0.25">
      <c r="B7" s="370" t="s">
        <v>184</v>
      </c>
      <c r="C7" s="371" t="s">
        <v>251</v>
      </c>
      <c r="D7" s="23">
        <v>9</v>
      </c>
      <c r="E7" s="23">
        <f t="shared" si="0"/>
        <v>108</v>
      </c>
    </row>
    <row r="8" spans="2:9" x14ac:dyDescent="0.25">
      <c r="B8" s="382" t="s">
        <v>185</v>
      </c>
      <c r="C8" s="385" t="s">
        <v>252</v>
      </c>
      <c r="D8" s="129">
        <v>3</v>
      </c>
      <c r="E8" s="129">
        <f>D8*7</f>
        <v>21</v>
      </c>
    </row>
    <row r="9" spans="2:9" x14ac:dyDescent="0.25">
      <c r="B9" s="382" t="s">
        <v>186</v>
      </c>
      <c r="C9" s="385" t="s">
        <v>252</v>
      </c>
      <c r="D9" s="129">
        <v>4</v>
      </c>
      <c r="E9" s="129">
        <f>D9*7</f>
        <v>28</v>
      </c>
    </row>
    <row r="10" spans="2:9" x14ac:dyDescent="0.25">
      <c r="B10" s="382" t="s">
        <v>187</v>
      </c>
      <c r="C10" s="385" t="s">
        <v>251</v>
      </c>
      <c r="D10" s="129">
        <v>16</v>
      </c>
      <c r="E10" s="129">
        <f>D10*12</f>
        <v>192</v>
      </c>
    </row>
    <row r="11" spans="2:9" x14ac:dyDescent="0.25">
      <c r="B11" s="382" t="s">
        <v>188</v>
      </c>
      <c r="C11" s="385" t="s">
        <v>251</v>
      </c>
      <c r="D11" s="129">
        <v>18</v>
      </c>
      <c r="E11" s="129">
        <f t="shared" ref="E11:E13" si="1">D11*12</f>
        <v>216</v>
      </c>
    </row>
    <row r="12" spans="2:9" x14ac:dyDescent="0.25">
      <c r="B12" s="382" t="s">
        <v>189</v>
      </c>
      <c r="C12" s="385" t="s">
        <v>251</v>
      </c>
      <c r="D12" s="129">
        <v>19</v>
      </c>
      <c r="E12" s="129">
        <f t="shared" si="1"/>
        <v>228</v>
      </c>
    </row>
    <row r="13" spans="2:9" x14ac:dyDescent="0.25">
      <c r="B13" s="382" t="s">
        <v>190</v>
      </c>
      <c r="C13" s="385" t="s">
        <v>251</v>
      </c>
      <c r="D13" s="129">
        <v>19</v>
      </c>
      <c r="E13" s="129">
        <f t="shared" si="1"/>
        <v>228</v>
      </c>
    </row>
    <row r="14" spans="2:9" x14ac:dyDescent="0.25">
      <c r="B14" s="386" t="s">
        <v>191</v>
      </c>
      <c r="C14" s="387" t="s">
        <v>252</v>
      </c>
      <c r="D14" s="130">
        <v>3</v>
      </c>
      <c r="E14" s="130">
        <v>42</v>
      </c>
    </row>
    <row r="15" spans="2:9" x14ac:dyDescent="0.25">
      <c r="B15" s="386" t="s">
        <v>192</v>
      </c>
      <c r="C15" s="387" t="s">
        <v>252</v>
      </c>
      <c r="D15" s="130">
        <v>4</v>
      </c>
      <c r="E15" s="130">
        <f t="shared" ref="E15" si="2">D15*7</f>
        <v>28</v>
      </c>
    </row>
    <row r="16" spans="2:9" x14ac:dyDescent="0.25">
      <c r="B16" s="386" t="s">
        <v>193</v>
      </c>
      <c r="C16" s="387" t="s">
        <v>252</v>
      </c>
      <c r="D16" s="130">
        <v>5</v>
      </c>
      <c r="E16" s="130">
        <v>70</v>
      </c>
    </row>
    <row r="17" spans="2:13" x14ac:dyDescent="0.25">
      <c r="B17" s="386" t="s">
        <v>194</v>
      </c>
      <c r="C17" s="387" t="s">
        <v>252</v>
      </c>
      <c r="D17" s="130">
        <v>4</v>
      </c>
      <c r="E17" s="130">
        <v>56</v>
      </c>
    </row>
    <row r="18" spans="2:13" x14ac:dyDescent="0.25">
      <c r="B18" s="382" t="s">
        <v>195</v>
      </c>
      <c r="C18" s="385" t="s">
        <v>251</v>
      </c>
      <c r="D18" s="129">
        <v>19</v>
      </c>
      <c r="E18" s="129">
        <f>D18*12</f>
        <v>228</v>
      </c>
    </row>
    <row r="19" spans="2:13" x14ac:dyDescent="0.25">
      <c r="B19" s="382" t="s">
        <v>196</v>
      </c>
      <c r="C19" s="385" t="s">
        <v>251</v>
      </c>
      <c r="D19" s="129">
        <v>19</v>
      </c>
      <c r="E19" s="129">
        <f t="shared" ref="E19:E21" si="3">D19*12</f>
        <v>228</v>
      </c>
    </row>
    <row r="20" spans="2:13" x14ac:dyDescent="0.25">
      <c r="B20" s="382" t="s">
        <v>197</v>
      </c>
      <c r="C20" s="385" t="s">
        <v>251</v>
      </c>
      <c r="D20" s="129">
        <v>18</v>
      </c>
      <c r="E20" s="129">
        <f t="shared" si="3"/>
        <v>216</v>
      </c>
    </row>
    <row r="21" spans="2:13" x14ac:dyDescent="0.25">
      <c r="B21" s="382" t="s">
        <v>198</v>
      </c>
      <c r="C21" s="385" t="s">
        <v>251</v>
      </c>
      <c r="D21" s="129">
        <v>16</v>
      </c>
      <c r="E21" s="129">
        <f t="shared" si="3"/>
        <v>192</v>
      </c>
    </row>
    <row r="22" spans="2:13" x14ac:dyDescent="0.25">
      <c r="B22" s="382" t="s">
        <v>199</v>
      </c>
      <c r="C22" s="385" t="s">
        <v>252</v>
      </c>
      <c r="D22" s="129">
        <v>7</v>
      </c>
      <c r="E22" s="129">
        <f>D22*7</f>
        <v>49</v>
      </c>
    </row>
    <row r="23" spans="2:13" x14ac:dyDescent="0.25">
      <c r="B23" s="382" t="s">
        <v>200</v>
      </c>
      <c r="C23" s="385" t="s">
        <v>252</v>
      </c>
      <c r="D23" s="129">
        <v>7</v>
      </c>
      <c r="E23" s="129">
        <f>D23*7</f>
        <v>49</v>
      </c>
    </row>
    <row r="24" spans="2:13" x14ac:dyDescent="0.25">
      <c r="B24" s="382" t="s">
        <v>201</v>
      </c>
      <c r="C24" s="385" t="s">
        <v>251</v>
      </c>
      <c r="D24" s="129">
        <v>19</v>
      </c>
      <c r="E24" s="129">
        <f>D24*12</f>
        <v>228</v>
      </c>
    </row>
    <row r="25" spans="2:13" x14ac:dyDescent="0.25">
      <c r="B25" s="382" t="s">
        <v>202</v>
      </c>
      <c r="C25" s="385" t="s">
        <v>251</v>
      </c>
      <c r="D25" s="129">
        <v>19</v>
      </c>
      <c r="E25" s="129">
        <f t="shared" ref="E25:E28" si="4">D25*12</f>
        <v>228</v>
      </c>
    </row>
    <row r="26" spans="2:13" x14ac:dyDescent="0.25">
      <c r="B26" s="382" t="s">
        <v>203</v>
      </c>
      <c r="C26" s="385" t="s">
        <v>251</v>
      </c>
      <c r="D26" s="129">
        <v>17</v>
      </c>
      <c r="E26" s="129">
        <f t="shared" si="4"/>
        <v>204</v>
      </c>
      <c r="H26" s="301" t="s">
        <v>1910</v>
      </c>
      <c r="I26" s="301" t="s">
        <v>381</v>
      </c>
      <c r="J26" s="301" t="s">
        <v>171</v>
      </c>
    </row>
    <row r="27" spans="2:13" x14ac:dyDescent="0.25">
      <c r="B27" s="382" t="s">
        <v>204</v>
      </c>
      <c r="C27" s="385" t="s">
        <v>251</v>
      </c>
      <c r="D27" s="129">
        <v>13</v>
      </c>
      <c r="E27" s="129">
        <f t="shared" si="4"/>
        <v>156</v>
      </c>
      <c r="H27" s="294" t="s">
        <v>169</v>
      </c>
      <c r="I27" s="295">
        <f>I29-I28</f>
        <v>572</v>
      </c>
      <c r="J27" s="296">
        <f>I27/I29</f>
        <v>5.904820893981625E-2</v>
      </c>
      <c r="M27" s="360"/>
    </row>
    <row r="28" spans="2:13" x14ac:dyDescent="0.25">
      <c r="B28" s="382" t="s">
        <v>205</v>
      </c>
      <c r="C28" s="385" t="s">
        <v>251</v>
      </c>
      <c r="D28" s="129">
        <v>14</v>
      </c>
      <c r="E28" s="129">
        <f t="shared" si="4"/>
        <v>168</v>
      </c>
      <c r="H28" s="297" t="s">
        <v>170</v>
      </c>
      <c r="I28" s="298">
        <v>9115</v>
      </c>
      <c r="J28" s="367">
        <f>I28/I29</f>
        <v>0.94095179106018378</v>
      </c>
      <c r="K28" s="200"/>
      <c r="M28" s="360"/>
    </row>
    <row r="29" spans="2:13" x14ac:dyDescent="0.25">
      <c r="B29" s="382" t="s">
        <v>206</v>
      </c>
      <c r="C29" s="385" t="s">
        <v>252</v>
      </c>
      <c r="D29" s="129">
        <v>8</v>
      </c>
      <c r="E29" s="129">
        <f>D29*7</f>
        <v>56</v>
      </c>
      <c r="H29" s="294" t="s">
        <v>36</v>
      </c>
      <c r="I29" s="298">
        <f>9687</f>
        <v>9687</v>
      </c>
      <c r="J29" s="300">
        <v>1</v>
      </c>
    </row>
    <row r="30" spans="2:13" x14ac:dyDescent="0.25">
      <c r="B30" s="382" t="s">
        <v>207</v>
      </c>
      <c r="C30" s="385" t="s">
        <v>252</v>
      </c>
      <c r="D30" s="129">
        <v>4</v>
      </c>
      <c r="E30" s="129">
        <f>D30*7</f>
        <v>28</v>
      </c>
    </row>
    <row r="31" spans="2:13" x14ac:dyDescent="0.25">
      <c r="B31" s="382" t="s">
        <v>208</v>
      </c>
      <c r="C31" s="385" t="s">
        <v>251</v>
      </c>
      <c r="D31" s="129">
        <v>16</v>
      </c>
      <c r="E31" s="129">
        <f>D31*12</f>
        <v>192</v>
      </c>
    </row>
    <row r="32" spans="2:13" x14ac:dyDescent="0.25">
      <c r="B32" s="382" t="s">
        <v>209</v>
      </c>
      <c r="C32" s="385" t="s">
        <v>251</v>
      </c>
      <c r="D32" s="129">
        <v>18</v>
      </c>
      <c r="E32" s="129">
        <f t="shared" ref="E32:E34" si="5">D32*12</f>
        <v>216</v>
      </c>
    </row>
    <row r="33" spans="2:13" x14ac:dyDescent="0.25">
      <c r="B33" s="370" t="s">
        <v>210</v>
      </c>
      <c r="C33" s="371" t="s">
        <v>251</v>
      </c>
      <c r="D33" s="23">
        <v>16</v>
      </c>
      <c r="E33" s="23">
        <f t="shared" si="5"/>
        <v>192</v>
      </c>
    </row>
    <row r="34" spans="2:13" x14ac:dyDescent="0.25">
      <c r="B34" s="370" t="s">
        <v>211</v>
      </c>
      <c r="C34" s="371" t="s">
        <v>251</v>
      </c>
      <c r="D34" s="23">
        <v>15</v>
      </c>
      <c r="E34" s="23">
        <f t="shared" si="5"/>
        <v>180</v>
      </c>
    </row>
    <row r="35" spans="2:13" x14ac:dyDescent="0.25">
      <c r="B35" s="382" t="s">
        <v>1925</v>
      </c>
      <c r="C35" s="129"/>
      <c r="D35" s="129"/>
      <c r="E35" s="384">
        <f>SUM(E5:E34)</f>
        <v>4231</v>
      </c>
      <c r="H35" s="55"/>
      <c r="I35" s="55"/>
      <c r="J35" s="55"/>
      <c r="K35" s="55"/>
      <c r="L35" s="55"/>
      <c r="M35" s="55"/>
    </row>
    <row r="36" spans="2:13" ht="16.5" thickBot="1" x14ac:dyDescent="0.3">
      <c r="B36" s="55"/>
      <c r="C36" s="569" t="s">
        <v>1924</v>
      </c>
      <c r="D36" s="569"/>
      <c r="E36" s="384">
        <v>12.49</v>
      </c>
      <c r="H36" s="372"/>
      <c r="I36" s="72"/>
      <c r="J36" s="55"/>
      <c r="K36" s="55"/>
      <c r="L36" s="55"/>
      <c r="M36" s="59"/>
    </row>
    <row r="37" spans="2:13" ht="16.5" thickBot="1" x14ac:dyDescent="0.3">
      <c r="B37" s="55"/>
      <c r="C37" s="55"/>
      <c r="D37" s="55"/>
      <c r="E37" s="383">
        <f>E35*E36</f>
        <v>52845.19</v>
      </c>
      <c r="F37" s="285">
        <f>J28</f>
        <v>0.94095179106018378</v>
      </c>
      <c r="G37" s="10" t="s">
        <v>170</v>
      </c>
      <c r="H37" s="504">
        <f>E37*F37</f>
        <v>49724.776179415712</v>
      </c>
      <c r="I37" s="570" t="s">
        <v>1953</v>
      </c>
      <c r="J37" s="571"/>
      <c r="K37" s="571"/>
      <c r="L37" s="571"/>
      <c r="M37" s="572"/>
    </row>
    <row r="38" spans="2:13" x14ac:dyDescent="0.25">
      <c r="B38" s="55"/>
      <c r="C38" s="55"/>
      <c r="D38" s="55"/>
      <c r="E38" s="55"/>
      <c r="F38" s="285">
        <f>J27</f>
        <v>5.904820893981625E-2</v>
      </c>
      <c r="G38" s="10" t="s">
        <v>277</v>
      </c>
      <c r="H38" s="373">
        <f>E37*F38</f>
        <v>3120.4138205842883</v>
      </c>
      <c r="I38" s="374"/>
      <c r="J38" s="375"/>
      <c r="K38" s="376"/>
      <c r="L38" s="143"/>
      <c r="M38" s="377"/>
    </row>
    <row r="39" spans="2:13" x14ac:dyDescent="0.25">
      <c r="H39" s="378"/>
      <c r="I39" s="374"/>
      <c r="J39" s="379"/>
      <c r="K39" s="143"/>
      <c r="L39" s="143"/>
      <c r="M39" s="143"/>
    </row>
    <row r="40" spans="2:13" x14ac:dyDescent="0.25">
      <c r="H40" s="143"/>
      <c r="I40" s="143"/>
      <c r="J40" s="143"/>
      <c r="K40" s="143"/>
      <c r="L40" s="143"/>
      <c r="M40" s="143"/>
    </row>
    <row r="43" spans="2:13" x14ac:dyDescent="0.25">
      <c r="D43" s="229"/>
    </row>
  </sheetData>
  <mergeCells count="3">
    <mergeCell ref="F1:I1"/>
    <mergeCell ref="C36:D36"/>
    <mergeCell ref="I37:M37"/>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N47"/>
  <sheetViews>
    <sheetView showGridLines="0" zoomScale="64" zoomScaleNormal="64" workbookViewId="0">
      <selection activeCell="L20" sqref="L20"/>
    </sheetView>
  </sheetViews>
  <sheetFormatPr defaultRowHeight="15" x14ac:dyDescent="0.25"/>
  <cols>
    <col min="1" max="1" width="3.5703125" style="10" customWidth="1"/>
    <col min="2" max="2" width="15.85546875" style="10" customWidth="1"/>
    <col min="3" max="3" width="22" style="10" customWidth="1"/>
    <col min="4" max="4" width="16.42578125" style="403" customWidth="1"/>
    <col min="5" max="5" width="14" style="10" customWidth="1"/>
    <col min="6" max="6" width="19.5703125" style="10" customWidth="1"/>
    <col min="7" max="7" width="16.42578125" style="10" customWidth="1"/>
    <col min="8" max="8" width="15.42578125" style="10" customWidth="1"/>
    <col min="9" max="9" width="14.28515625" style="10" customWidth="1"/>
    <col min="10" max="10" width="9.140625" style="10"/>
    <col min="11" max="11" width="15.42578125" style="10" customWidth="1"/>
    <col min="12" max="12" width="9.140625" style="10"/>
    <col min="13" max="13" width="28.5703125" style="10" customWidth="1"/>
    <col min="14" max="14" width="11.5703125" style="10" customWidth="1"/>
    <col min="15" max="16384" width="9.140625" style="10"/>
  </cols>
  <sheetData>
    <row r="1" spans="2:14" ht="85.5" customHeight="1" x14ac:dyDescent="0.25">
      <c r="G1" s="520" t="s">
        <v>1966</v>
      </c>
      <c r="H1" s="520"/>
      <c r="I1" s="520"/>
    </row>
    <row r="2" spans="2:14" ht="18.75" x14ac:dyDescent="0.3">
      <c r="B2" s="573" t="s">
        <v>1941</v>
      </c>
      <c r="C2" s="573"/>
      <c r="D2" s="573"/>
      <c r="E2" s="573"/>
      <c r="F2" s="573"/>
      <c r="G2" s="573"/>
      <c r="H2" s="573"/>
      <c r="I2" s="573"/>
    </row>
    <row r="3" spans="2:14" x14ac:dyDescent="0.25">
      <c r="J3" s="59"/>
      <c r="K3" s="59"/>
    </row>
    <row r="4" spans="2:14" ht="75" x14ac:dyDescent="0.25">
      <c r="B4" s="428" t="s">
        <v>4</v>
      </c>
      <c r="C4" s="261" t="s">
        <v>253</v>
      </c>
      <c r="D4" s="460" t="s">
        <v>224</v>
      </c>
      <c r="E4" s="461" t="s">
        <v>225</v>
      </c>
      <c r="F4" s="461" t="s">
        <v>226</v>
      </c>
      <c r="G4" s="461" t="s">
        <v>227</v>
      </c>
      <c r="H4" s="461" t="s">
        <v>254</v>
      </c>
      <c r="I4" s="461" t="s">
        <v>229</v>
      </c>
      <c r="J4" s="59"/>
      <c r="K4" s="447"/>
    </row>
    <row r="5" spans="2:14" x14ac:dyDescent="0.25">
      <c r="B5" s="370">
        <v>1.04</v>
      </c>
      <c r="C5" s="185">
        <v>6</v>
      </c>
      <c r="D5" s="276">
        <f>((8/3)*C5)</f>
        <v>16</v>
      </c>
      <c r="E5" s="446">
        <v>0</v>
      </c>
      <c r="F5" s="171"/>
      <c r="G5" s="276">
        <f>((C5*8)/3)</f>
        <v>16</v>
      </c>
      <c r="H5" s="171">
        <f>((C5*8)/3)</f>
        <v>16</v>
      </c>
      <c r="I5" s="277">
        <f>((C5*8)/3)</f>
        <v>16</v>
      </c>
    </row>
    <row r="6" spans="2:14" x14ac:dyDescent="0.25">
      <c r="B6" s="370">
        <v>2.04</v>
      </c>
      <c r="C6" s="185">
        <v>6</v>
      </c>
      <c r="D6" s="276">
        <f t="shared" ref="D6:D33" si="0">((8/3)*C6)</f>
        <v>16</v>
      </c>
      <c r="E6" s="446">
        <v>0</v>
      </c>
      <c r="F6" s="171"/>
      <c r="G6" s="276">
        <f t="shared" ref="G6:G33" si="1">((C6*8)/3)</f>
        <v>16</v>
      </c>
      <c r="H6" s="171">
        <f t="shared" ref="H6:H33" si="2">((C6*8)/3)</f>
        <v>16</v>
      </c>
      <c r="I6" s="277">
        <f t="shared" ref="I6:I33" si="3">((C6*8)/3)</f>
        <v>16</v>
      </c>
      <c r="K6" s="65"/>
      <c r="L6" s="65"/>
      <c r="M6" s="65"/>
    </row>
    <row r="7" spans="2:14" x14ac:dyDescent="0.25">
      <c r="B7" s="370" t="s">
        <v>184</v>
      </c>
      <c r="C7" s="185">
        <v>6</v>
      </c>
      <c r="D7" s="276">
        <f t="shared" si="0"/>
        <v>16</v>
      </c>
      <c r="E7" s="446">
        <v>0</v>
      </c>
      <c r="F7" s="171"/>
      <c r="G7" s="276">
        <f t="shared" si="1"/>
        <v>16</v>
      </c>
      <c r="H7" s="171">
        <f t="shared" si="2"/>
        <v>16</v>
      </c>
      <c r="I7" s="277">
        <f t="shared" si="3"/>
        <v>16</v>
      </c>
    </row>
    <row r="8" spans="2:14" x14ac:dyDescent="0.25">
      <c r="B8" s="382" t="s">
        <v>185</v>
      </c>
      <c r="C8" s="185">
        <v>6</v>
      </c>
      <c r="D8" s="276">
        <f t="shared" si="0"/>
        <v>16</v>
      </c>
      <c r="E8" s="446">
        <v>0</v>
      </c>
      <c r="F8" s="171"/>
      <c r="G8" s="276">
        <f t="shared" si="1"/>
        <v>16</v>
      </c>
      <c r="H8" s="171">
        <f t="shared" si="2"/>
        <v>16</v>
      </c>
      <c r="I8" s="277">
        <f t="shared" si="3"/>
        <v>16</v>
      </c>
    </row>
    <row r="9" spans="2:14" ht="30.75" customHeight="1" x14ac:dyDescent="0.25">
      <c r="B9" s="382" t="s">
        <v>186</v>
      </c>
      <c r="C9" s="185">
        <v>6</v>
      </c>
      <c r="D9" s="276">
        <f t="shared" si="0"/>
        <v>16</v>
      </c>
      <c r="E9" s="446">
        <v>0</v>
      </c>
      <c r="F9" s="171"/>
      <c r="G9" s="276">
        <f t="shared" si="1"/>
        <v>16</v>
      </c>
      <c r="H9" s="171">
        <f t="shared" si="2"/>
        <v>16</v>
      </c>
      <c r="I9" s="277">
        <f t="shared" si="3"/>
        <v>16</v>
      </c>
      <c r="M9" s="505"/>
      <c r="N9" s="461" t="s">
        <v>1942</v>
      </c>
    </row>
    <row r="10" spans="2:14" ht="30" x14ac:dyDescent="0.25">
      <c r="B10" s="382" t="s">
        <v>187</v>
      </c>
      <c r="C10" s="185">
        <v>2</v>
      </c>
      <c r="D10" s="276">
        <f t="shared" si="0"/>
        <v>5.333333333333333</v>
      </c>
      <c r="E10" s="446">
        <v>0</v>
      </c>
      <c r="F10" s="171">
        <v>6</v>
      </c>
      <c r="G10" s="276">
        <f t="shared" si="1"/>
        <v>5.333333333333333</v>
      </c>
      <c r="H10" s="277">
        <f t="shared" si="2"/>
        <v>5.333333333333333</v>
      </c>
      <c r="I10" s="277">
        <f t="shared" si="3"/>
        <v>5.333333333333333</v>
      </c>
      <c r="M10" s="506" t="s">
        <v>224</v>
      </c>
      <c r="N10" s="436">
        <v>11.49</v>
      </c>
    </row>
    <row r="11" spans="2:14" ht="33.75" customHeight="1" x14ac:dyDescent="0.25">
      <c r="B11" s="382" t="s">
        <v>188</v>
      </c>
      <c r="C11" s="185">
        <v>2</v>
      </c>
      <c r="D11" s="276">
        <f t="shared" si="0"/>
        <v>5.333333333333333</v>
      </c>
      <c r="E11" s="446">
        <v>0</v>
      </c>
      <c r="F11" s="171"/>
      <c r="G11" s="276">
        <f t="shared" si="1"/>
        <v>5.333333333333333</v>
      </c>
      <c r="H11" s="277">
        <f t="shared" si="2"/>
        <v>5.333333333333333</v>
      </c>
      <c r="I11" s="277">
        <f t="shared" si="3"/>
        <v>5.333333333333333</v>
      </c>
      <c r="M11" s="506" t="s">
        <v>257</v>
      </c>
      <c r="N11" s="436">
        <v>6.29</v>
      </c>
    </row>
    <row r="12" spans="2:14" ht="30.75" customHeight="1" x14ac:dyDescent="0.25">
      <c r="B12" s="382" t="s">
        <v>189</v>
      </c>
      <c r="C12" s="185">
        <v>6</v>
      </c>
      <c r="D12" s="276">
        <f t="shared" si="0"/>
        <v>16</v>
      </c>
      <c r="E12" s="446">
        <v>0</v>
      </c>
      <c r="F12" s="171"/>
      <c r="G12" s="276">
        <f t="shared" si="1"/>
        <v>16</v>
      </c>
      <c r="H12" s="171">
        <f t="shared" si="2"/>
        <v>16</v>
      </c>
      <c r="I12" s="277">
        <f t="shared" si="3"/>
        <v>16</v>
      </c>
      <c r="M12" s="506" t="s">
        <v>227</v>
      </c>
      <c r="N12" s="436">
        <v>0.48</v>
      </c>
    </row>
    <row r="13" spans="2:14" ht="30.75" customHeight="1" x14ac:dyDescent="0.25">
      <c r="B13" s="382" t="s">
        <v>190</v>
      </c>
      <c r="C13" s="185">
        <v>6</v>
      </c>
      <c r="D13" s="276">
        <f t="shared" si="0"/>
        <v>16</v>
      </c>
      <c r="E13" s="446">
        <v>0</v>
      </c>
      <c r="F13" s="171"/>
      <c r="G13" s="276">
        <f t="shared" si="1"/>
        <v>16</v>
      </c>
      <c r="H13" s="171">
        <f t="shared" si="2"/>
        <v>16</v>
      </c>
      <c r="I13" s="277">
        <f t="shared" si="3"/>
        <v>16</v>
      </c>
      <c r="M13" s="506" t="s">
        <v>258</v>
      </c>
      <c r="N13" s="436">
        <v>1.93</v>
      </c>
    </row>
    <row r="14" spans="2:14" x14ac:dyDescent="0.25">
      <c r="B14" s="386" t="s">
        <v>191</v>
      </c>
      <c r="C14" s="185">
        <v>6</v>
      </c>
      <c r="D14" s="276">
        <f t="shared" si="0"/>
        <v>16</v>
      </c>
      <c r="E14" s="446">
        <v>0</v>
      </c>
      <c r="F14" s="171"/>
      <c r="G14" s="276">
        <f t="shared" si="1"/>
        <v>16</v>
      </c>
      <c r="H14" s="171">
        <f t="shared" si="2"/>
        <v>16</v>
      </c>
      <c r="I14" s="277">
        <f t="shared" si="3"/>
        <v>16</v>
      </c>
    </row>
    <row r="15" spans="2:14" x14ac:dyDescent="0.25">
      <c r="B15" s="386" t="s">
        <v>192</v>
      </c>
      <c r="C15" s="185">
        <v>6</v>
      </c>
      <c r="D15" s="276">
        <f t="shared" si="0"/>
        <v>16</v>
      </c>
      <c r="E15" s="446">
        <v>0</v>
      </c>
      <c r="F15" s="23"/>
      <c r="G15" s="276">
        <f t="shared" si="1"/>
        <v>16</v>
      </c>
      <c r="H15" s="171">
        <f t="shared" si="2"/>
        <v>16</v>
      </c>
      <c r="I15" s="277">
        <f t="shared" si="3"/>
        <v>16</v>
      </c>
    </row>
    <row r="16" spans="2:14" x14ac:dyDescent="0.25">
      <c r="B16" s="386" t="s">
        <v>193</v>
      </c>
      <c r="C16" s="185">
        <v>0</v>
      </c>
      <c r="D16" s="276">
        <f t="shared" si="0"/>
        <v>0</v>
      </c>
      <c r="E16" s="446">
        <v>0</v>
      </c>
      <c r="F16" s="23">
        <v>6</v>
      </c>
      <c r="G16" s="276">
        <f t="shared" si="1"/>
        <v>0</v>
      </c>
      <c r="H16" s="171">
        <f t="shared" si="2"/>
        <v>0</v>
      </c>
      <c r="I16" s="277">
        <f t="shared" si="3"/>
        <v>0</v>
      </c>
    </row>
    <row r="17" spans="2:13" x14ac:dyDescent="0.25">
      <c r="B17" s="386" t="s">
        <v>194</v>
      </c>
      <c r="C17" s="185">
        <v>6</v>
      </c>
      <c r="D17" s="276">
        <f t="shared" si="0"/>
        <v>16</v>
      </c>
      <c r="E17" s="446">
        <v>0</v>
      </c>
      <c r="F17" s="23"/>
      <c r="G17" s="276">
        <f t="shared" si="1"/>
        <v>16</v>
      </c>
      <c r="H17" s="171">
        <f t="shared" si="2"/>
        <v>16</v>
      </c>
      <c r="I17" s="277">
        <f t="shared" si="3"/>
        <v>16</v>
      </c>
    </row>
    <row r="18" spans="2:13" x14ac:dyDescent="0.25">
      <c r="B18" s="382" t="s">
        <v>195</v>
      </c>
      <c r="C18" s="185">
        <v>2</v>
      </c>
      <c r="D18" s="276">
        <f t="shared" si="0"/>
        <v>5.333333333333333</v>
      </c>
      <c r="E18" s="446">
        <v>0</v>
      </c>
      <c r="F18" s="23"/>
      <c r="G18" s="276">
        <f t="shared" si="1"/>
        <v>5.333333333333333</v>
      </c>
      <c r="H18" s="448">
        <f t="shared" si="2"/>
        <v>5.333333333333333</v>
      </c>
      <c r="I18" s="277">
        <f t="shared" si="3"/>
        <v>5.333333333333333</v>
      </c>
    </row>
    <row r="19" spans="2:13" x14ac:dyDescent="0.25">
      <c r="B19" s="382" t="s">
        <v>196</v>
      </c>
      <c r="C19" s="185">
        <v>6</v>
      </c>
      <c r="D19" s="276">
        <f t="shared" si="0"/>
        <v>16</v>
      </c>
      <c r="E19" s="446">
        <v>0</v>
      </c>
      <c r="F19" s="23"/>
      <c r="G19" s="276">
        <f t="shared" si="1"/>
        <v>16</v>
      </c>
      <c r="H19" s="171">
        <f t="shared" si="2"/>
        <v>16</v>
      </c>
      <c r="I19" s="171">
        <f t="shared" si="3"/>
        <v>16</v>
      </c>
    </row>
    <row r="20" spans="2:13" x14ac:dyDescent="0.25">
      <c r="B20" s="382" t="s">
        <v>197</v>
      </c>
      <c r="C20" s="185">
        <v>6</v>
      </c>
      <c r="D20" s="276">
        <f t="shared" si="0"/>
        <v>16</v>
      </c>
      <c r="E20" s="446">
        <v>0</v>
      </c>
      <c r="F20" s="23"/>
      <c r="G20" s="276">
        <f t="shared" si="1"/>
        <v>16</v>
      </c>
      <c r="H20" s="171">
        <f t="shared" si="2"/>
        <v>16</v>
      </c>
      <c r="I20" s="171">
        <f t="shared" si="3"/>
        <v>16</v>
      </c>
    </row>
    <row r="21" spans="2:13" x14ac:dyDescent="0.25">
      <c r="B21" s="382" t="s">
        <v>198</v>
      </c>
      <c r="C21" s="185">
        <v>6</v>
      </c>
      <c r="D21" s="276">
        <f t="shared" si="0"/>
        <v>16</v>
      </c>
      <c r="E21" s="446">
        <v>0</v>
      </c>
      <c r="F21" s="23"/>
      <c r="G21" s="276">
        <f t="shared" si="1"/>
        <v>16</v>
      </c>
      <c r="H21" s="171">
        <f t="shared" si="2"/>
        <v>16</v>
      </c>
      <c r="I21" s="171">
        <f t="shared" si="3"/>
        <v>16</v>
      </c>
    </row>
    <row r="22" spans="2:13" x14ac:dyDescent="0.25">
      <c r="B22" s="382" t="s">
        <v>199</v>
      </c>
      <c r="C22" s="185">
        <v>6</v>
      </c>
      <c r="D22" s="276">
        <f t="shared" si="0"/>
        <v>16</v>
      </c>
      <c r="E22" s="446">
        <v>0</v>
      </c>
      <c r="F22" s="23"/>
      <c r="G22" s="276">
        <f t="shared" si="1"/>
        <v>16</v>
      </c>
      <c r="H22" s="171">
        <f t="shared" si="2"/>
        <v>16</v>
      </c>
      <c r="I22" s="171">
        <f t="shared" si="3"/>
        <v>16</v>
      </c>
    </row>
    <row r="23" spans="2:13" x14ac:dyDescent="0.25">
      <c r="B23" s="382" t="s">
        <v>200</v>
      </c>
      <c r="C23" s="185">
        <v>6</v>
      </c>
      <c r="D23" s="276">
        <f t="shared" si="0"/>
        <v>16</v>
      </c>
      <c r="E23" s="446">
        <v>0</v>
      </c>
      <c r="F23" s="23"/>
      <c r="G23" s="276">
        <f t="shared" si="1"/>
        <v>16</v>
      </c>
      <c r="H23" s="171">
        <f t="shared" si="2"/>
        <v>16</v>
      </c>
      <c r="I23" s="171">
        <f t="shared" si="3"/>
        <v>16</v>
      </c>
    </row>
    <row r="24" spans="2:13" x14ac:dyDescent="0.25">
      <c r="B24" s="382" t="s">
        <v>201</v>
      </c>
      <c r="C24" s="185">
        <v>6</v>
      </c>
      <c r="D24" s="276">
        <f t="shared" si="0"/>
        <v>16</v>
      </c>
      <c r="E24" s="446">
        <v>0</v>
      </c>
      <c r="F24" s="23">
        <v>6</v>
      </c>
      <c r="G24" s="276">
        <f t="shared" si="1"/>
        <v>16</v>
      </c>
      <c r="H24" s="171">
        <f t="shared" si="2"/>
        <v>16</v>
      </c>
      <c r="I24" s="171">
        <f t="shared" si="3"/>
        <v>16</v>
      </c>
    </row>
    <row r="25" spans="2:13" x14ac:dyDescent="0.25">
      <c r="B25" s="382" t="s">
        <v>202</v>
      </c>
      <c r="C25" s="185">
        <v>6</v>
      </c>
      <c r="D25" s="276">
        <f t="shared" si="0"/>
        <v>16</v>
      </c>
      <c r="E25" s="446">
        <v>0</v>
      </c>
      <c r="F25" s="23"/>
      <c r="G25" s="276">
        <f t="shared" si="1"/>
        <v>16</v>
      </c>
      <c r="H25" s="171">
        <f t="shared" si="2"/>
        <v>16</v>
      </c>
      <c r="I25" s="171">
        <f t="shared" si="3"/>
        <v>16</v>
      </c>
    </row>
    <row r="26" spans="2:13" x14ac:dyDescent="0.25">
      <c r="B26" s="382" t="s">
        <v>203</v>
      </c>
      <c r="C26" s="185">
        <v>6</v>
      </c>
      <c r="D26" s="276">
        <f t="shared" si="0"/>
        <v>16</v>
      </c>
      <c r="E26" s="446">
        <v>0</v>
      </c>
      <c r="F26" s="23"/>
      <c r="G26" s="276">
        <f t="shared" si="1"/>
        <v>16</v>
      </c>
      <c r="H26" s="171">
        <f t="shared" si="2"/>
        <v>16</v>
      </c>
      <c r="I26" s="171">
        <f t="shared" si="3"/>
        <v>16</v>
      </c>
    </row>
    <row r="27" spans="2:13" x14ac:dyDescent="0.25">
      <c r="B27" s="382" t="s">
        <v>204</v>
      </c>
      <c r="C27" s="185">
        <v>6</v>
      </c>
      <c r="D27" s="276">
        <f t="shared" si="0"/>
        <v>16</v>
      </c>
      <c r="E27" s="446">
        <v>0</v>
      </c>
      <c r="F27" s="23"/>
      <c r="G27" s="276">
        <f t="shared" si="1"/>
        <v>16</v>
      </c>
      <c r="H27" s="171">
        <f t="shared" si="2"/>
        <v>16</v>
      </c>
      <c r="I27" s="171">
        <f t="shared" si="3"/>
        <v>16</v>
      </c>
    </row>
    <row r="28" spans="2:13" x14ac:dyDescent="0.25">
      <c r="B28" s="382" t="s">
        <v>205</v>
      </c>
      <c r="C28" s="185">
        <v>6</v>
      </c>
      <c r="D28" s="276">
        <f t="shared" si="0"/>
        <v>16</v>
      </c>
      <c r="E28" s="446">
        <v>0</v>
      </c>
      <c r="F28" s="23"/>
      <c r="G28" s="276">
        <f t="shared" si="1"/>
        <v>16</v>
      </c>
      <c r="H28" s="171">
        <f t="shared" si="2"/>
        <v>16</v>
      </c>
      <c r="I28" s="171">
        <f t="shared" si="3"/>
        <v>16</v>
      </c>
    </row>
    <row r="29" spans="2:13" x14ac:dyDescent="0.25">
      <c r="B29" s="382" t="s">
        <v>206</v>
      </c>
      <c r="C29" s="185">
        <v>6</v>
      </c>
      <c r="D29" s="276">
        <f t="shared" si="0"/>
        <v>16</v>
      </c>
      <c r="E29" s="446">
        <v>0</v>
      </c>
      <c r="F29" s="23"/>
      <c r="G29" s="276">
        <f t="shared" si="1"/>
        <v>16</v>
      </c>
      <c r="H29" s="171">
        <f t="shared" si="2"/>
        <v>16</v>
      </c>
      <c r="I29" s="171">
        <f t="shared" si="3"/>
        <v>16</v>
      </c>
    </row>
    <row r="30" spans="2:13" x14ac:dyDescent="0.25">
      <c r="B30" s="382" t="s">
        <v>207</v>
      </c>
      <c r="C30" s="185">
        <v>6</v>
      </c>
      <c r="D30" s="276">
        <f t="shared" si="0"/>
        <v>16</v>
      </c>
      <c r="E30" s="446">
        <v>0</v>
      </c>
      <c r="F30" s="23"/>
      <c r="G30" s="276">
        <f t="shared" si="1"/>
        <v>16</v>
      </c>
      <c r="H30" s="171">
        <f t="shared" si="2"/>
        <v>16</v>
      </c>
      <c r="I30" s="171">
        <f t="shared" si="3"/>
        <v>16</v>
      </c>
      <c r="M30" s="403"/>
    </row>
    <row r="31" spans="2:13" x14ac:dyDescent="0.25">
      <c r="B31" s="370" t="s">
        <v>208</v>
      </c>
      <c r="C31" s="185">
        <v>6</v>
      </c>
      <c r="D31" s="276">
        <f t="shared" si="0"/>
        <v>16</v>
      </c>
      <c r="E31" s="446">
        <v>0</v>
      </c>
      <c r="F31" s="23">
        <v>6</v>
      </c>
      <c r="G31" s="276">
        <f t="shared" si="1"/>
        <v>16</v>
      </c>
      <c r="H31" s="171">
        <f t="shared" si="2"/>
        <v>16</v>
      </c>
      <c r="I31" s="171">
        <f t="shared" si="3"/>
        <v>16</v>
      </c>
    </row>
    <row r="32" spans="2:13" x14ac:dyDescent="0.25">
      <c r="B32" s="370" t="s">
        <v>209</v>
      </c>
      <c r="C32" s="185">
        <v>6</v>
      </c>
      <c r="D32" s="276">
        <f t="shared" si="0"/>
        <v>16</v>
      </c>
      <c r="E32" s="446">
        <v>0</v>
      </c>
      <c r="F32" s="23"/>
      <c r="G32" s="276">
        <f t="shared" si="1"/>
        <v>16</v>
      </c>
      <c r="H32" s="171">
        <f t="shared" si="2"/>
        <v>16</v>
      </c>
      <c r="I32" s="171">
        <f t="shared" si="3"/>
        <v>16</v>
      </c>
    </row>
    <row r="33" spans="1:13" x14ac:dyDescent="0.25">
      <c r="B33" s="370" t="s">
        <v>210</v>
      </c>
      <c r="C33" s="185">
        <v>6</v>
      </c>
      <c r="D33" s="276">
        <f t="shared" si="0"/>
        <v>16</v>
      </c>
      <c r="E33" s="446">
        <v>0</v>
      </c>
      <c r="F33" s="23"/>
      <c r="G33" s="276">
        <f t="shared" si="1"/>
        <v>16</v>
      </c>
      <c r="H33" s="171">
        <f t="shared" si="2"/>
        <v>16</v>
      </c>
      <c r="I33" s="171">
        <f t="shared" si="3"/>
        <v>16</v>
      </c>
    </row>
    <row r="34" spans="1:13" x14ac:dyDescent="0.25">
      <c r="B34" s="370" t="s">
        <v>211</v>
      </c>
      <c r="C34" s="23"/>
      <c r="D34" s="278"/>
      <c r="E34" s="23"/>
      <c r="F34" s="23"/>
      <c r="G34" s="23"/>
      <c r="H34" s="23"/>
      <c r="I34" s="23"/>
    </row>
    <row r="35" spans="1:13" x14ac:dyDescent="0.25">
      <c r="B35" s="178"/>
      <c r="C35" s="41"/>
      <c r="D35" s="453">
        <f>SUM(D5:D34)</f>
        <v>416</v>
      </c>
      <c r="E35" s="41"/>
      <c r="F35" s="41">
        <f>SUM(F5:F34)</f>
        <v>24</v>
      </c>
      <c r="G35" s="453">
        <f>SUM(G5:G34)</f>
        <v>416</v>
      </c>
      <c r="H35" s="41">
        <f>SUM(H5:H34)</f>
        <v>416</v>
      </c>
      <c r="I35" s="453">
        <f>SUM(I5:I34)</f>
        <v>416</v>
      </c>
    </row>
    <row r="36" spans="1:13" ht="28.5" x14ac:dyDescent="0.25">
      <c r="A36" s="55"/>
      <c r="B36" s="455" t="s">
        <v>64</v>
      </c>
      <c r="C36" s="456">
        <f>D36+F36+G36+H36+I36</f>
        <v>6133.0400000000009</v>
      </c>
      <c r="D36" s="454">
        <f>D35*N10</f>
        <v>4779.84</v>
      </c>
      <c r="E36" s="41"/>
      <c r="F36" s="41">
        <f>F35*N11</f>
        <v>150.96</v>
      </c>
      <c r="G36" s="41">
        <f>G35*N12</f>
        <v>199.68</v>
      </c>
      <c r="H36" s="436">
        <f>H35*N12</f>
        <v>199.68</v>
      </c>
      <c r="I36" s="41">
        <f>I35*N13</f>
        <v>802.88</v>
      </c>
      <c r="J36" s="133"/>
      <c r="L36" s="403"/>
    </row>
    <row r="38" spans="1:13" x14ac:dyDescent="0.25">
      <c r="D38" s="459" t="s">
        <v>1943</v>
      </c>
      <c r="E38" s="90" t="s">
        <v>1944</v>
      </c>
    </row>
    <row r="39" spans="1:13" ht="15.75" x14ac:dyDescent="0.25">
      <c r="C39" s="2" t="s">
        <v>217</v>
      </c>
      <c r="D39" s="449">
        <v>0</v>
      </c>
      <c r="E39" s="450">
        <f>((D39*0.21)+D39)</f>
        <v>0</v>
      </c>
    </row>
    <row r="40" spans="1:13" x14ac:dyDescent="0.25">
      <c r="C40" s="17" t="s">
        <v>218</v>
      </c>
      <c r="D40" s="449">
        <v>5.2</v>
      </c>
      <c r="E40" s="450">
        <f t="shared" ref="E40:E43" si="4">((D40*0.21)+D40)</f>
        <v>6.2919999999999998</v>
      </c>
    </row>
    <row r="41" spans="1:13" ht="15.75" x14ac:dyDescent="0.25">
      <c r="C41" s="2" t="s">
        <v>219</v>
      </c>
      <c r="D41" s="449">
        <v>1.6</v>
      </c>
      <c r="E41" s="450">
        <v>1.93</v>
      </c>
      <c r="J41" s="425" t="s">
        <v>1910</v>
      </c>
      <c r="K41" s="425" t="s">
        <v>381</v>
      </c>
      <c r="L41" s="425" t="s">
        <v>171</v>
      </c>
    </row>
    <row r="42" spans="1:13" x14ac:dyDescent="0.25">
      <c r="C42" s="17" t="s">
        <v>220</v>
      </c>
      <c r="D42" s="449">
        <v>9.5</v>
      </c>
      <c r="E42" s="450">
        <v>11.49</v>
      </c>
      <c r="J42" s="294" t="s">
        <v>169</v>
      </c>
      <c r="K42" s="439">
        <f>K44-K43</f>
        <v>572</v>
      </c>
      <c r="L42" s="443">
        <f>K42/K44</f>
        <v>5.904820893981625E-2</v>
      </c>
    </row>
    <row r="43" spans="1:13" x14ac:dyDescent="0.25">
      <c r="C43" s="17" t="s">
        <v>221</v>
      </c>
      <c r="D43" s="449">
        <v>0.4</v>
      </c>
      <c r="E43" s="304">
        <f t="shared" si="4"/>
        <v>0.48400000000000004</v>
      </c>
      <c r="J43" s="297" t="s">
        <v>170</v>
      </c>
      <c r="K43" s="440">
        <v>9115</v>
      </c>
      <c r="L43" s="458">
        <f>K43/K44</f>
        <v>0.94095179106018378</v>
      </c>
    </row>
    <row r="44" spans="1:13" x14ac:dyDescent="0.25">
      <c r="C44" s="52" t="s">
        <v>255</v>
      </c>
      <c r="D44" s="435"/>
      <c r="E44" s="457">
        <f>SUM(E39:E43)</f>
        <v>20.196000000000002</v>
      </c>
      <c r="J44" s="294" t="s">
        <v>36</v>
      </c>
      <c r="K44" s="440">
        <f>9687</f>
        <v>9687</v>
      </c>
      <c r="L44" s="442">
        <v>1</v>
      </c>
    </row>
    <row r="45" spans="1:13" x14ac:dyDescent="0.25">
      <c r="C45" s="268" t="s">
        <v>256</v>
      </c>
      <c r="D45" s="435"/>
      <c r="E45" s="427">
        <f>E44-E40</f>
        <v>13.904000000000002</v>
      </c>
    </row>
    <row r="46" spans="1:13" ht="15.75" thickBot="1" x14ac:dyDescent="0.3"/>
    <row r="47" spans="1:13" ht="30.75" thickBot="1" x14ac:dyDescent="0.3">
      <c r="F47" s="55"/>
      <c r="G47" s="451"/>
      <c r="H47" s="452"/>
      <c r="I47" s="10" t="s">
        <v>336</v>
      </c>
      <c r="J47" s="10">
        <v>6133.04</v>
      </c>
      <c r="K47" s="462" t="s">
        <v>1945</v>
      </c>
      <c r="L47" s="463">
        <f>J47*L43</f>
        <v>5770.8949726437495</v>
      </c>
      <c r="M47" s="359"/>
    </row>
  </sheetData>
  <mergeCells count="2">
    <mergeCell ref="G1:I1"/>
    <mergeCell ref="B2:I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F982"/>
  <sheetViews>
    <sheetView showGridLines="0" zoomScale="75" zoomScaleNormal="75" workbookViewId="0">
      <selection activeCell="K3" sqref="K3:Q14"/>
    </sheetView>
  </sheetViews>
  <sheetFormatPr defaultRowHeight="15" x14ac:dyDescent="0.25"/>
  <cols>
    <col min="1" max="1" width="4" style="10" customWidth="1"/>
    <col min="2" max="2" width="12.28515625" style="10" customWidth="1"/>
    <col min="3" max="3" width="45" style="10" customWidth="1"/>
    <col min="4" max="4" width="9.140625" style="10"/>
    <col min="5" max="5" width="9.140625" style="12"/>
    <col min="6" max="6" width="14.28515625" style="10" customWidth="1"/>
    <col min="7" max="16384" width="9.140625" style="10"/>
  </cols>
  <sheetData>
    <row r="1" spans="2:6" ht="85.5" customHeight="1" x14ac:dyDescent="0.25">
      <c r="C1" s="11"/>
      <c r="D1" s="513" t="s">
        <v>1954</v>
      </c>
      <c r="E1" s="513"/>
      <c r="F1" s="513"/>
    </row>
    <row r="2" spans="2:6" ht="29.25" customHeight="1" x14ac:dyDescent="0.25">
      <c r="B2" s="514" t="s">
        <v>1034</v>
      </c>
      <c r="C2" s="514"/>
      <c r="D2" s="514"/>
      <c r="E2" s="514"/>
      <c r="F2" s="514"/>
    </row>
    <row r="3" spans="2:6" ht="51" customHeight="1" x14ac:dyDescent="0.25">
      <c r="B3" s="515" t="s">
        <v>1035</v>
      </c>
      <c r="C3" s="515"/>
      <c r="D3" s="515"/>
      <c r="E3" s="515"/>
      <c r="F3" s="515"/>
    </row>
    <row r="4" spans="2:6" ht="30.75" customHeight="1" x14ac:dyDescent="0.25">
      <c r="B4" s="13" t="s">
        <v>398</v>
      </c>
      <c r="C4" s="13" t="s">
        <v>399</v>
      </c>
      <c r="D4" s="13" t="s">
        <v>1542</v>
      </c>
      <c r="E4" s="13" t="s">
        <v>1036</v>
      </c>
      <c r="F4" s="13" t="s">
        <v>1037</v>
      </c>
    </row>
    <row r="5" spans="2:6" x14ac:dyDescent="0.25">
      <c r="B5" s="13"/>
      <c r="C5" s="14" t="s">
        <v>334</v>
      </c>
      <c r="D5" s="180">
        <f t="shared" ref="D5" si="0">SUM(D6:D1009)</f>
        <v>187208.7</v>
      </c>
      <c r="E5" s="15">
        <f>SUM(E6:E982)</f>
        <v>89668</v>
      </c>
      <c r="F5" s="15">
        <f>SUM(F6:F982)</f>
        <v>121891</v>
      </c>
    </row>
    <row r="6" spans="2:6" x14ac:dyDescent="0.25">
      <c r="B6" s="177">
        <v>10000001</v>
      </c>
      <c r="C6" s="16" t="s">
        <v>1038</v>
      </c>
      <c r="D6" s="178">
        <v>245</v>
      </c>
      <c r="E6" s="178">
        <v>141</v>
      </c>
      <c r="F6" s="178">
        <v>160</v>
      </c>
    </row>
    <row r="7" spans="2:6" x14ac:dyDescent="0.25">
      <c r="B7" s="177">
        <v>10000019</v>
      </c>
      <c r="C7" s="16" t="s">
        <v>1039</v>
      </c>
      <c r="D7" s="178">
        <v>428</v>
      </c>
      <c r="E7" s="178">
        <v>116</v>
      </c>
      <c r="F7" s="178">
        <v>224</v>
      </c>
    </row>
    <row r="8" spans="2:6" x14ac:dyDescent="0.25">
      <c r="B8" s="177">
        <v>10000021</v>
      </c>
      <c r="C8" s="16" t="s">
        <v>1040</v>
      </c>
      <c r="D8" s="178">
        <v>22</v>
      </c>
      <c r="E8" s="178">
        <v>4</v>
      </c>
      <c r="F8" s="178">
        <v>9</v>
      </c>
    </row>
    <row r="9" spans="2:6" x14ac:dyDescent="0.25">
      <c r="B9" s="177">
        <v>10000023</v>
      </c>
      <c r="C9" s="16" t="s">
        <v>1041</v>
      </c>
      <c r="D9" s="178">
        <v>823</v>
      </c>
      <c r="E9" s="178">
        <v>358</v>
      </c>
      <c r="F9" s="178">
        <v>474</v>
      </c>
    </row>
    <row r="10" spans="2:6" x14ac:dyDescent="0.25">
      <c r="B10" s="177">
        <v>10000030</v>
      </c>
      <c r="C10" s="16" t="s">
        <v>1042</v>
      </c>
      <c r="D10" s="178">
        <v>17</v>
      </c>
      <c r="E10" s="178">
        <v>5</v>
      </c>
      <c r="F10" s="178">
        <v>17</v>
      </c>
    </row>
    <row r="11" spans="2:6" x14ac:dyDescent="0.25">
      <c r="B11" s="177">
        <v>10000045</v>
      </c>
      <c r="C11" s="16" t="s">
        <v>1043</v>
      </c>
      <c r="D11" s="178">
        <v>91</v>
      </c>
      <c r="E11" s="178">
        <v>35</v>
      </c>
      <c r="F11" s="178">
        <v>53</v>
      </c>
    </row>
    <row r="12" spans="2:6" x14ac:dyDescent="0.25">
      <c r="B12" s="177">
        <v>10000071</v>
      </c>
      <c r="C12" s="16" t="s">
        <v>1044</v>
      </c>
      <c r="D12" s="178">
        <v>40</v>
      </c>
      <c r="E12" s="178">
        <v>2</v>
      </c>
      <c r="F12" s="178">
        <v>22</v>
      </c>
    </row>
    <row r="13" spans="2:6" x14ac:dyDescent="0.25">
      <c r="B13" s="177">
        <v>10000072</v>
      </c>
      <c r="C13" s="16" t="s">
        <v>1045</v>
      </c>
      <c r="D13" s="178">
        <v>71</v>
      </c>
      <c r="E13" s="178">
        <v>38</v>
      </c>
      <c r="F13" s="178">
        <v>50</v>
      </c>
    </row>
    <row r="14" spans="2:6" x14ac:dyDescent="0.25">
      <c r="B14" s="177">
        <v>10000126</v>
      </c>
      <c r="C14" s="16" t="s">
        <v>1046</v>
      </c>
      <c r="D14" s="178">
        <v>76</v>
      </c>
      <c r="E14" s="178">
        <v>18</v>
      </c>
      <c r="F14" s="178">
        <v>51</v>
      </c>
    </row>
    <row r="15" spans="2:6" x14ac:dyDescent="0.25">
      <c r="B15" s="177">
        <v>10000130</v>
      </c>
      <c r="C15" s="16" t="s">
        <v>1047</v>
      </c>
      <c r="D15" s="178">
        <v>480</v>
      </c>
      <c r="E15" s="178">
        <v>286</v>
      </c>
      <c r="F15" s="178">
        <v>338</v>
      </c>
    </row>
    <row r="16" spans="2:6" x14ac:dyDescent="0.25">
      <c r="B16" s="177">
        <v>10000141</v>
      </c>
      <c r="C16" s="16" t="s">
        <v>1048</v>
      </c>
      <c r="D16" s="178">
        <v>82</v>
      </c>
      <c r="E16" s="178">
        <v>66</v>
      </c>
      <c r="F16" s="178">
        <v>67</v>
      </c>
    </row>
    <row r="17" spans="2:6" ht="30" x14ac:dyDescent="0.25">
      <c r="B17" s="177">
        <v>10000142</v>
      </c>
      <c r="C17" s="16" t="s">
        <v>1049</v>
      </c>
      <c r="D17" s="178">
        <v>228</v>
      </c>
      <c r="E17" s="178">
        <v>111</v>
      </c>
      <c r="F17" s="178">
        <v>158</v>
      </c>
    </row>
    <row r="18" spans="2:6" x14ac:dyDescent="0.25">
      <c r="B18" s="177">
        <v>10000150</v>
      </c>
      <c r="C18" s="16" t="s">
        <v>1050</v>
      </c>
      <c r="D18" s="178">
        <v>114</v>
      </c>
      <c r="E18" s="178">
        <v>91</v>
      </c>
      <c r="F18" s="178">
        <v>99</v>
      </c>
    </row>
    <row r="19" spans="2:6" x14ac:dyDescent="0.25">
      <c r="B19" s="177">
        <v>10000165</v>
      </c>
      <c r="C19" s="16" t="s">
        <v>1051</v>
      </c>
      <c r="D19" s="178">
        <v>453</v>
      </c>
      <c r="E19" s="178">
        <v>290</v>
      </c>
      <c r="F19" s="178">
        <v>293</v>
      </c>
    </row>
    <row r="20" spans="2:6" x14ac:dyDescent="0.25">
      <c r="B20" s="177">
        <v>10000166</v>
      </c>
      <c r="C20" s="16" t="s">
        <v>1052</v>
      </c>
      <c r="D20" s="178">
        <v>20</v>
      </c>
      <c r="E20" s="178">
        <v>12</v>
      </c>
      <c r="F20" s="178">
        <v>14</v>
      </c>
    </row>
    <row r="21" spans="2:6" x14ac:dyDescent="0.25">
      <c r="B21" s="177">
        <v>10000170</v>
      </c>
      <c r="C21" s="16" t="s">
        <v>1053</v>
      </c>
      <c r="D21" s="178">
        <v>102</v>
      </c>
      <c r="E21" s="178">
        <v>36</v>
      </c>
      <c r="F21" s="178">
        <v>63</v>
      </c>
    </row>
    <row r="22" spans="2:6" x14ac:dyDescent="0.25">
      <c r="B22" s="177">
        <v>10000193</v>
      </c>
      <c r="C22" s="16" t="s">
        <v>1054</v>
      </c>
      <c r="D22" s="178">
        <v>34</v>
      </c>
      <c r="E22" s="178">
        <v>4</v>
      </c>
      <c r="F22" s="178">
        <v>22</v>
      </c>
    </row>
    <row r="23" spans="2:6" ht="30" x14ac:dyDescent="0.25">
      <c r="B23" s="177">
        <v>10000205</v>
      </c>
      <c r="C23" s="16" t="s">
        <v>1055</v>
      </c>
      <c r="D23" s="178">
        <v>132</v>
      </c>
      <c r="E23" s="178">
        <v>59</v>
      </c>
      <c r="F23" s="178">
        <v>78</v>
      </c>
    </row>
    <row r="24" spans="2:6" ht="30" x14ac:dyDescent="0.25">
      <c r="B24" s="177">
        <v>10000220</v>
      </c>
      <c r="C24" s="16" t="s">
        <v>1056</v>
      </c>
      <c r="D24" s="178">
        <v>211</v>
      </c>
      <c r="E24" s="178">
        <v>111</v>
      </c>
      <c r="F24" s="178">
        <v>151</v>
      </c>
    </row>
    <row r="25" spans="2:6" x14ac:dyDescent="0.25">
      <c r="B25" s="177">
        <v>10000236</v>
      </c>
      <c r="C25" s="16" t="s">
        <v>1057</v>
      </c>
      <c r="D25" s="178">
        <v>293</v>
      </c>
      <c r="E25" s="178">
        <v>116</v>
      </c>
      <c r="F25" s="178">
        <v>168</v>
      </c>
    </row>
    <row r="26" spans="2:6" x14ac:dyDescent="0.25">
      <c r="B26" s="177">
        <v>10000243</v>
      </c>
      <c r="C26" s="16" t="s">
        <v>1058</v>
      </c>
      <c r="D26" s="178">
        <v>316</v>
      </c>
      <c r="E26" s="178">
        <v>127</v>
      </c>
      <c r="F26" s="178">
        <v>182</v>
      </c>
    </row>
    <row r="27" spans="2:6" x14ac:dyDescent="0.25">
      <c r="B27" s="177">
        <v>10000244</v>
      </c>
      <c r="C27" s="16" t="s">
        <v>1059</v>
      </c>
      <c r="D27" s="178">
        <v>618</v>
      </c>
      <c r="E27" s="178">
        <v>205</v>
      </c>
      <c r="F27" s="178">
        <v>331</v>
      </c>
    </row>
    <row r="28" spans="2:6" ht="30" x14ac:dyDescent="0.25">
      <c r="B28" s="177">
        <v>10000253</v>
      </c>
      <c r="C28" s="16" t="s">
        <v>1060</v>
      </c>
      <c r="D28" s="178">
        <v>358</v>
      </c>
      <c r="E28" s="178">
        <v>135</v>
      </c>
      <c r="F28" s="178">
        <v>182</v>
      </c>
    </row>
    <row r="29" spans="2:6" x14ac:dyDescent="0.25">
      <c r="B29" s="177">
        <v>10000266</v>
      </c>
      <c r="C29" s="16" t="s">
        <v>1061</v>
      </c>
      <c r="D29" s="178">
        <v>113</v>
      </c>
      <c r="E29" s="178">
        <v>48</v>
      </c>
      <c r="F29" s="178">
        <v>64</v>
      </c>
    </row>
    <row r="30" spans="2:6" x14ac:dyDescent="0.25">
      <c r="B30" s="177">
        <v>10000280</v>
      </c>
      <c r="C30" s="16" t="s">
        <v>1062</v>
      </c>
      <c r="D30" s="178">
        <v>66</v>
      </c>
      <c r="E30" s="178">
        <v>32</v>
      </c>
      <c r="F30" s="178">
        <v>34</v>
      </c>
    </row>
    <row r="31" spans="2:6" x14ac:dyDescent="0.25">
      <c r="B31" s="177">
        <v>10000281</v>
      </c>
      <c r="C31" s="16" t="s">
        <v>1063</v>
      </c>
      <c r="D31" s="178">
        <v>138</v>
      </c>
      <c r="E31" s="178">
        <v>49</v>
      </c>
      <c r="F31" s="178">
        <v>70</v>
      </c>
    </row>
    <row r="32" spans="2:6" x14ac:dyDescent="0.25">
      <c r="B32" s="177">
        <v>10000288</v>
      </c>
      <c r="C32" s="16" t="s">
        <v>1064</v>
      </c>
      <c r="D32" s="178">
        <v>568</v>
      </c>
      <c r="E32" s="178">
        <v>311</v>
      </c>
      <c r="F32" s="178">
        <v>390</v>
      </c>
    </row>
    <row r="33" spans="2:6" x14ac:dyDescent="0.25">
      <c r="B33" s="177">
        <v>10000327</v>
      </c>
      <c r="C33" s="16" t="s">
        <v>1065</v>
      </c>
      <c r="D33" s="178">
        <v>390</v>
      </c>
      <c r="E33" s="178">
        <v>216</v>
      </c>
      <c r="F33" s="178">
        <v>301</v>
      </c>
    </row>
    <row r="34" spans="2:6" x14ac:dyDescent="0.25">
      <c r="B34" s="177">
        <v>10000339</v>
      </c>
      <c r="C34" s="16" t="s">
        <v>1066</v>
      </c>
      <c r="D34" s="178">
        <v>138</v>
      </c>
      <c r="E34" s="178">
        <v>30</v>
      </c>
      <c r="F34" s="178">
        <v>96</v>
      </c>
    </row>
    <row r="35" spans="2:6" x14ac:dyDescent="0.25">
      <c r="B35" s="177">
        <v>10000346</v>
      </c>
      <c r="C35" s="16" t="s">
        <v>1067</v>
      </c>
      <c r="D35" s="178">
        <v>420</v>
      </c>
      <c r="E35" s="178">
        <v>229</v>
      </c>
      <c r="F35" s="178">
        <v>287</v>
      </c>
    </row>
    <row r="36" spans="2:6" x14ac:dyDescent="0.25">
      <c r="B36" s="177">
        <v>10000347</v>
      </c>
      <c r="C36" s="16" t="s">
        <v>1068</v>
      </c>
      <c r="D36" s="41">
        <v>298</v>
      </c>
      <c r="E36" s="41">
        <v>77</v>
      </c>
      <c r="F36" s="178">
        <v>252</v>
      </c>
    </row>
    <row r="37" spans="2:6" x14ac:dyDescent="0.25">
      <c r="B37" s="177">
        <v>10000348</v>
      </c>
      <c r="C37" s="16" t="s">
        <v>1069</v>
      </c>
      <c r="D37" s="41">
        <v>160</v>
      </c>
      <c r="E37" s="41">
        <v>105</v>
      </c>
      <c r="F37" s="178">
        <v>114</v>
      </c>
    </row>
    <row r="38" spans="2:6" ht="30" x14ac:dyDescent="0.25">
      <c r="B38" s="177">
        <v>10000360</v>
      </c>
      <c r="C38" s="16" t="s">
        <v>1070</v>
      </c>
      <c r="D38" s="41">
        <v>345</v>
      </c>
      <c r="E38" s="41">
        <v>133</v>
      </c>
      <c r="F38" s="178">
        <v>212</v>
      </c>
    </row>
    <row r="39" spans="2:6" ht="30" x14ac:dyDescent="0.25">
      <c r="B39" s="177">
        <v>10000361</v>
      </c>
      <c r="C39" s="16" t="s">
        <v>643</v>
      </c>
      <c r="D39" s="41">
        <v>132</v>
      </c>
      <c r="E39" s="41">
        <v>50</v>
      </c>
      <c r="F39" s="178">
        <v>76</v>
      </c>
    </row>
    <row r="40" spans="2:6" ht="30" x14ac:dyDescent="0.25">
      <c r="B40" s="177">
        <v>10000364</v>
      </c>
      <c r="C40" s="16" t="s">
        <v>1071</v>
      </c>
      <c r="D40" s="41">
        <v>197</v>
      </c>
      <c r="E40" s="41">
        <v>78</v>
      </c>
      <c r="F40" s="178">
        <v>113</v>
      </c>
    </row>
    <row r="41" spans="2:6" x14ac:dyDescent="0.25">
      <c r="B41" s="177">
        <v>10000372</v>
      </c>
      <c r="C41" s="16" t="s">
        <v>1072</v>
      </c>
      <c r="D41" s="41">
        <v>32</v>
      </c>
      <c r="E41" s="41">
        <v>4</v>
      </c>
      <c r="F41" s="178">
        <v>20</v>
      </c>
    </row>
    <row r="42" spans="2:6" ht="30" x14ac:dyDescent="0.25">
      <c r="B42" s="177">
        <v>10000378</v>
      </c>
      <c r="C42" s="16" t="s">
        <v>1073</v>
      </c>
      <c r="D42" s="41">
        <v>158</v>
      </c>
      <c r="E42" s="41">
        <v>59</v>
      </c>
      <c r="F42" s="178">
        <v>95</v>
      </c>
    </row>
    <row r="43" spans="2:6" x14ac:dyDescent="0.25">
      <c r="B43" s="177">
        <v>10000381</v>
      </c>
      <c r="C43" s="16" t="s">
        <v>1074</v>
      </c>
      <c r="D43" s="41">
        <v>12</v>
      </c>
      <c r="E43" s="41">
        <v>5</v>
      </c>
      <c r="F43" s="178">
        <v>25</v>
      </c>
    </row>
    <row r="44" spans="2:6" x14ac:dyDescent="0.25">
      <c r="B44" s="177">
        <v>10000389</v>
      </c>
      <c r="C44" s="16" t="s">
        <v>1075</v>
      </c>
      <c r="D44" s="41">
        <v>194</v>
      </c>
      <c r="E44" s="41">
        <v>27</v>
      </c>
      <c r="F44" s="178">
        <v>128</v>
      </c>
    </row>
    <row r="45" spans="2:6" x14ac:dyDescent="0.25">
      <c r="B45" s="177">
        <v>10000390</v>
      </c>
      <c r="C45" s="16" t="s">
        <v>1076</v>
      </c>
      <c r="D45" s="41">
        <v>16</v>
      </c>
      <c r="E45" s="41">
        <v>8</v>
      </c>
      <c r="F45" s="178">
        <v>16</v>
      </c>
    </row>
    <row r="46" spans="2:6" x14ac:dyDescent="0.25">
      <c r="B46" s="177">
        <v>10000393</v>
      </c>
      <c r="C46" s="16" t="s">
        <v>1077</v>
      </c>
      <c r="D46" s="41">
        <v>46</v>
      </c>
      <c r="E46" s="41">
        <v>18</v>
      </c>
      <c r="F46" s="178">
        <v>32</v>
      </c>
    </row>
    <row r="47" spans="2:6" x14ac:dyDescent="0.25">
      <c r="B47" s="177">
        <v>10000414</v>
      </c>
      <c r="C47" s="16" t="s">
        <v>661</v>
      </c>
      <c r="D47" s="41">
        <v>16</v>
      </c>
      <c r="E47" s="41">
        <v>6</v>
      </c>
      <c r="F47" s="178">
        <v>11</v>
      </c>
    </row>
    <row r="48" spans="2:6" x14ac:dyDescent="0.25">
      <c r="B48" s="177">
        <v>10000418</v>
      </c>
      <c r="C48" s="16" t="s">
        <v>748</v>
      </c>
      <c r="D48" s="41">
        <v>116</v>
      </c>
      <c r="E48" s="41">
        <v>46</v>
      </c>
      <c r="F48" s="178">
        <v>72</v>
      </c>
    </row>
    <row r="49" spans="2:6" x14ac:dyDescent="0.25">
      <c r="B49" s="177">
        <v>10000429</v>
      </c>
      <c r="C49" s="16" t="s">
        <v>1078</v>
      </c>
      <c r="D49" s="41">
        <v>45</v>
      </c>
      <c r="E49" s="41">
        <v>20</v>
      </c>
      <c r="F49" s="178">
        <v>25</v>
      </c>
    </row>
    <row r="50" spans="2:6" ht="30" x14ac:dyDescent="0.25">
      <c r="B50" s="177">
        <v>10000432</v>
      </c>
      <c r="C50" s="16" t="s">
        <v>1079</v>
      </c>
      <c r="D50" s="41">
        <v>81</v>
      </c>
      <c r="E50" s="41">
        <v>30</v>
      </c>
      <c r="F50" s="178">
        <v>54</v>
      </c>
    </row>
    <row r="51" spans="2:6" x14ac:dyDescent="0.25">
      <c r="B51" s="177">
        <v>10000455</v>
      </c>
      <c r="C51" s="16" t="s">
        <v>1080</v>
      </c>
      <c r="D51" s="41">
        <v>88</v>
      </c>
      <c r="E51" s="41">
        <v>21</v>
      </c>
      <c r="F51" s="178">
        <v>47</v>
      </c>
    </row>
    <row r="52" spans="2:6" x14ac:dyDescent="0.25">
      <c r="B52" s="177">
        <v>10000459</v>
      </c>
      <c r="C52" s="16" t="s">
        <v>1081</v>
      </c>
      <c r="D52" s="41">
        <v>99</v>
      </c>
      <c r="E52" s="41">
        <v>52</v>
      </c>
      <c r="F52" s="178">
        <v>60</v>
      </c>
    </row>
    <row r="53" spans="2:6" x14ac:dyDescent="0.25">
      <c r="B53" s="177">
        <v>10000464</v>
      </c>
      <c r="C53" s="16" t="s">
        <v>1082</v>
      </c>
      <c r="D53" s="41">
        <v>273</v>
      </c>
      <c r="E53" s="41">
        <v>112</v>
      </c>
      <c r="F53" s="178">
        <v>159</v>
      </c>
    </row>
    <row r="54" spans="2:6" x14ac:dyDescent="0.25">
      <c r="B54" s="177">
        <v>10000465</v>
      </c>
      <c r="C54" s="16" t="s">
        <v>1083</v>
      </c>
      <c r="D54" s="178">
        <v>438</v>
      </c>
      <c r="E54" s="178">
        <v>141</v>
      </c>
      <c r="F54" s="178">
        <v>261</v>
      </c>
    </row>
    <row r="55" spans="2:6" x14ac:dyDescent="0.25">
      <c r="B55" s="177">
        <v>10000476</v>
      </c>
      <c r="C55" s="16" t="s">
        <v>1084</v>
      </c>
      <c r="D55" s="178">
        <v>28</v>
      </c>
      <c r="E55" s="178">
        <v>5</v>
      </c>
      <c r="F55" s="178">
        <v>19</v>
      </c>
    </row>
    <row r="56" spans="2:6" ht="30" x14ac:dyDescent="0.25">
      <c r="B56" s="177">
        <v>10000482</v>
      </c>
      <c r="C56" s="16" t="s">
        <v>1085</v>
      </c>
      <c r="D56" s="178">
        <v>330</v>
      </c>
      <c r="E56" s="178">
        <v>124</v>
      </c>
      <c r="F56" s="178">
        <v>183</v>
      </c>
    </row>
    <row r="57" spans="2:6" x14ac:dyDescent="0.25">
      <c r="B57" s="177">
        <v>10000505</v>
      </c>
      <c r="C57" s="16" t="s">
        <v>1086</v>
      </c>
      <c r="D57" s="178">
        <v>14</v>
      </c>
      <c r="E57" s="178">
        <v>4</v>
      </c>
      <c r="F57" s="178">
        <v>11</v>
      </c>
    </row>
    <row r="58" spans="2:6" x14ac:dyDescent="0.25">
      <c r="B58" s="177">
        <v>10000514</v>
      </c>
      <c r="C58" s="16" t="s">
        <v>1087</v>
      </c>
      <c r="D58" s="178">
        <v>410</v>
      </c>
      <c r="E58" s="178">
        <v>172</v>
      </c>
      <c r="F58" s="178">
        <v>273</v>
      </c>
    </row>
    <row r="59" spans="2:6" x14ac:dyDescent="0.25">
      <c r="B59" s="177">
        <v>10000525</v>
      </c>
      <c r="C59" s="16" t="s">
        <v>1088</v>
      </c>
      <c r="D59" s="178">
        <v>73</v>
      </c>
      <c r="E59" s="178">
        <v>43</v>
      </c>
      <c r="F59" s="178">
        <v>50</v>
      </c>
    </row>
    <row r="60" spans="2:6" x14ac:dyDescent="0.25">
      <c r="B60" s="177">
        <v>10000527</v>
      </c>
      <c r="C60" s="16" t="s">
        <v>1089</v>
      </c>
      <c r="D60" s="178">
        <v>33</v>
      </c>
      <c r="E60" s="178">
        <v>13</v>
      </c>
      <c r="F60" s="178">
        <v>21</v>
      </c>
    </row>
    <row r="61" spans="2:6" x14ac:dyDescent="0.25">
      <c r="B61" s="177">
        <v>10000539</v>
      </c>
      <c r="C61" s="16" t="s">
        <v>1090</v>
      </c>
      <c r="D61" s="178">
        <v>61</v>
      </c>
      <c r="E61" s="178">
        <v>20</v>
      </c>
      <c r="F61" s="178">
        <v>35</v>
      </c>
    </row>
    <row r="62" spans="2:6" x14ac:dyDescent="0.25">
      <c r="B62" s="177">
        <v>10000548</v>
      </c>
      <c r="C62" s="16" t="s">
        <v>1091</v>
      </c>
      <c r="D62" s="178">
        <v>163</v>
      </c>
      <c r="E62" s="178">
        <v>110</v>
      </c>
      <c r="F62" s="178">
        <v>117</v>
      </c>
    </row>
    <row r="63" spans="2:6" x14ac:dyDescent="0.25">
      <c r="B63" s="177">
        <v>10000549</v>
      </c>
      <c r="C63" s="16" t="s">
        <v>1092</v>
      </c>
      <c r="D63" s="178">
        <v>10</v>
      </c>
      <c r="E63" s="178">
        <v>5</v>
      </c>
      <c r="F63" s="178">
        <v>8</v>
      </c>
    </row>
    <row r="64" spans="2:6" x14ac:dyDescent="0.25">
      <c r="B64" s="177">
        <v>10000550</v>
      </c>
      <c r="C64" s="16" t="s">
        <v>1093</v>
      </c>
      <c r="D64" s="178">
        <v>209</v>
      </c>
      <c r="E64" s="178">
        <v>107</v>
      </c>
      <c r="F64" s="178">
        <v>167</v>
      </c>
    </row>
    <row r="65" spans="2:6" x14ac:dyDescent="0.25">
      <c r="B65" s="177">
        <v>10000705</v>
      </c>
      <c r="C65" s="16" t="s">
        <v>1094</v>
      </c>
      <c r="D65" s="178">
        <v>37</v>
      </c>
      <c r="E65" s="178">
        <v>21</v>
      </c>
      <c r="F65" s="178">
        <v>25</v>
      </c>
    </row>
    <row r="66" spans="2:6" ht="30" x14ac:dyDescent="0.25">
      <c r="B66" s="177">
        <v>10000835</v>
      </c>
      <c r="C66" s="16" t="s">
        <v>1095</v>
      </c>
      <c r="D66" s="178">
        <v>85</v>
      </c>
      <c r="E66" s="178">
        <v>36</v>
      </c>
      <c r="F66" s="178">
        <v>53</v>
      </c>
    </row>
    <row r="67" spans="2:6" x14ac:dyDescent="0.25">
      <c r="B67" s="177">
        <v>10000962</v>
      </c>
      <c r="C67" s="16" t="s">
        <v>1096</v>
      </c>
      <c r="D67" s="178">
        <v>291</v>
      </c>
      <c r="E67" s="178">
        <v>94</v>
      </c>
      <c r="F67" s="178">
        <v>161</v>
      </c>
    </row>
    <row r="68" spans="2:6" ht="30" x14ac:dyDescent="0.25">
      <c r="B68" s="177">
        <v>10000964</v>
      </c>
      <c r="C68" s="16" t="s">
        <v>1097</v>
      </c>
      <c r="D68" s="178">
        <v>204</v>
      </c>
      <c r="E68" s="178">
        <v>86</v>
      </c>
      <c r="F68" s="178">
        <v>125</v>
      </c>
    </row>
    <row r="69" spans="2:6" x14ac:dyDescent="0.25">
      <c r="B69" s="177">
        <v>10000965</v>
      </c>
      <c r="C69" s="16" t="s">
        <v>1098</v>
      </c>
      <c r="D69" s="178">
        <v>55</v>
      </c>
      <c r="E69" s="178">
        <v>15</v>
      </c>
      <c r="F69" s="178">
        <v>30</v>
      </c>
    </row>
    <row r="70" spans="2:6" x14ac:dyDescent="0.25">
      <c r="B70" s="177">
        <v>10000969</v>
      </c>
      <c r="C70" s="16" t="s">
        <v>1099</v>
      </c>
      <c r="D70" s="178">
        <v>186</v>
      </c>
      <c r="E70" s="178">
        <v>70</v>
      </c>
      <c r="F70" s="178">
        <v>107</v>
      </c>
    </row>
    <row r="71" spans="2:6" x14ac:dyDescent="0.25">
      <c r="B71" s="177">
        <v>10000974</v>
      </c>
      <c r="C71" s="16" t="s">
        <v>1100</v>
      </c>
      <c r="D71" s="178">
        <v>85</v>
      </c>
      <c r="E71" s="178">
        <v>40</v>
      </c>
      <c r="F71" s="178">
        <v>50</v>
      </c>
    </row>
    <row r="72" spans="2:6" ht="30" x14ac:dyDescent="0.25">
      <c r="B72" s="177">
        <v>10000996</v>
      </c>
      <c r="C72" s="16" t="s">
        <v>1101</v>
      </c>
      <c r="D72" s="178">
        <v>97</v>
      </c>
      <c r="E72" s="178">
        <v>32</v>
      </c>
      <c r="F72" s="178">
        <v>57</v>
      </c>
    </row>
    <row r="73" spans="2:6" ht="30" x14ac:dyDescent="0.25">
      <c r="B73" s="177">
        <v>10001041</v>
      </c>
      <c r="C73" s="16" t="s">
        <v>1102</v>
      </c>
      <c r="D73" s="178">
        <v>10</v>
      </c>
      <c r="E73" s="178">
        <v>4</v>
      </c>
      <c r="F73" s="178">
        <v>7</v>
      </c>
    </row>
    <row r="74" spans="2:6" x14ac:dyDescent="0.25">
      <c r="B74" s="177">
        <v>10001070</v>
      </c>
      <c r="C74" s="16" t="s">
        <v>1103</v>
      </c>
      <c r="D74" s="178">
        <v>253</v>
      </c>
      <c r="E74" s="178">
        <v>128</v>
      </c>
      <c r="F74" s="178">
        <v>175</v>
      </c>
    </row>
    <row r="75" spans="2:6" x14ac:dyDescent="0.25">
      <c r="B75" s="177">
        <v>10001112</v>
      </c>
      <c r="C75" s="16" t="s">
        <v>1104</v>
      </c>
      <c r="D75" s="178">
        <v>86</v>
      </c>
      <c r="E75" s="178">
        <v>29</v>
      </c>
      <c r="F75" s="178">
        <v>55</v>
      </c>
    </row>
    <row r="76" spans="2:6" x14ac:dyDescent="0.25">
      <c r="B76" s="177">
        <v>10001120</v>
      </c>
      <c r="C76" s="16" t="s">
        <v>1105</v>
      </c>
      <c r="D76" s="178">
        <v>45</v>
      </c>
      <c r="E76" s="178">
        <v>26</v>
      </c>
      <c r="F76" s="178">
        <v>26</v>
      </c>
    </row>
    <row r="77" spans="2:6" x14ac:dyDescent="0.25">
      <c r="B77" s="177">
        <v>10001135</v>
      </c>
      <c r="C77" s="16" t="s">
        <v>1106</v>
      </c>
      <c r="D77" s="178">
        <v>204</v>
      </c>
      <c r="E77" s="178">
        <v>78</v>
      </c>
      <c r="F77" s="178">
        <v>114</v>
      </c>
    </row>
    <row r="78" spans="2:6" x14ac:dyDescent="0.25">
      <c r="B78" s="177">
        <v>10001158</v>
      </c>
      <c r="C78" s="16" t="s">
        <v>1107</v>
      </c>
      <c r="D78" s="178">
        <v>162</v>
      </c>
      <c r="E78" s="178">
        <v>53</v>
      </c>
      <c r="F78" s="178">
        <v>101</v>
      </c>
    </row>
    <row r="79" spans="2:6" x14ac:dyDescent="0.25">
      <c r="B79" s="177">
        <v>10001187</v>
      </c>
      <c r="C79" s="16" t="s">
        <v>1108</v>
      </c>
      <c r="D79" s="178">
        <v>260</v>
      </c>
      <c r="E79" s="178">
        <v>156</v>
      </c>
      <c r="F79" s="178">
        <v>175</v>
      </c>
    </row>
    <row r="80" spans="2:6" x14ac:dyDescent="0.25">
      <c r="B80" s="177">
        <v>10001190</v>
      </c>
      <c r="C80" s="16" t="s">
        <v>1109</v>
      </c>
      <c r="D80" s="178">
        <v>2</v>
      </c>
      <c r="E80" s="178">
        <v>1</v>
      </c>
      <c r="F80" s="178">
        <v>7</v>
      </c>
    </row>
    <row r="81" spans="2:6" ht="30" x14ac:dyDescent="0.25">
      <c r="B81" s="177">
        <v>10001197</v>
      </c>
      <c r="C81" s="16" t="s">
        <v>1110</v>
      </c>
      <c r="D81" s="178">
        <v>272</v>
      </c>
      <c r="E81" s="178">
        <v>144</v>
      </c>
      <c r="F81" s="178">
        <v>190</v>
      </c>
    </row>
    <row r="82" spans="2:6" x14ac:dyDescent="0.25">
      <c r="B82" s="177">
        <v>10001210</v>
      </c>
      <c r="C82" s="16" t="s">
        <v>1111</v>
      </c>
      <c r="D82" s="178">
        <v>538</v>
      </c>
      <c r="E82" s="178">
        <v>207</v>
      </c>
      <c r="F82" s="178">
        <v>325</v>
      </c>
    </row>
    <row r="83" spans="2:6" x14ac:dyDescent="0.25">
      <c r="B83" s="177">
        <v>10001216</v>
      </c>
      <c r="C83" s="16" t="s">
        <v>1112</v>
      </c>
      <c r="D83" s="178">
        <v>191</v>
      </c>
      <c r="E83" s="178">
        <v>112</v>
      </c>
      <c r="F83" s="178">
        <v>138</v>
      </c>
    </row>
    <row r="84" spans="2:6" x14ac:dyDescent="0.25">
      <c r="B84" s="177">
        <v>10001224</v>
      </c>
      <c r="C84" s="16" t="s">
        <v>1113</v>
      </c>
      <c r="D84" s="178">
        <v>1065</v>
      </c>
      <c r="E84" s="178">
        <v>303</v>
      </c>
      <c r="F84" s="178">
        <v>600</v>
      </c>
    </row>
    <row r="85" spans="2:6" x14ac:dyDescent="0.25">
      <c r="B85" s="177">
        <v>10001228</v>
      </c>
      <c r="C85" s="16" t="s">
        <v>1114</v>
      </c>
      <c r="D85" s="178">
        <v>75</v>
      </c>
      <c r="E85" s="178">
        <v>34</v>
      </c>
      <c r="F85" s="178">
        <v>79</v>
      </c>
    </row>
    <row r="86" spans="2:6" ht="30" x14ac:dyDescent="0.25">
      <c r="B86" s="177">
        <v>10001289</v>
      </c>
      <c r="C86" s="16" t="s">
        <v>1115</v>
      </c>
      <c r="D86" s="178">
        <v>8</v>
      </c>
      <c r="E86" s="178">
        <v>2</v>
      </c>
      <c r="F86" s="178">
        <v>4</v>
      </c>
    </row>
    <row r="87" spans="2:6" ht="30" x14ac:dyDescent="0.25">
      <c r="B87" s="177">
        <v>10001303</v>
      </c>
      <c r="C87" s="16" t="s">
        <v>1116</v>
      </c>
      <c r="D87" s="178">
        <v>32</v>
      </c>
      <c r="E87" s="178">
        <v>9</v>
      </c>
      <c r="F87" s="178">
        <v>20</v>
      </c>
    </row>
    <row r="88" spans="2:6" x14ac:dyDescent="0.25">
      <c r="B88" s="177">
        <v>10001304</v>
      </c>
      <c r="C88" s="16" t="s">
        <v>635</v>
      </c>
      <c r="D88" s="178">
        <v>167</v>
      </c>
      <c r="E88" s="178">
        <v>59</v>
      </c>
      <c r="F88" s="178">
        <v>100</v>
      </c>
    </row>
    <row r="89" spans="2:6" x14ac:dyDescent="0.25">
      <c r="B89" s="177">
        <v>10001348</v>
      </c>
      <c r="C89" s="16" t="s">
        <v>1117</v>
      </c>
      <c r="D89" s="178">
        <v>145</v>
      </c>
      <c r="E89" s="178">
        <v>49</v>
      </c>
      <c r="F89" s="178">
        <v>87</v>
      </c>
    </row>
    <row r="90" spans="2:6" x14ac:dyDescent="0.25">
      <c r="B90" s="177">
        <v>10001351</v>
      </c>
      <c r="C90" s="16" t="s">
        <v>1118</v>
      </c>
      <c r="D90" s="178">
        <v>67</v>
      </c>
      <c r="E90" s="178">
        <v>50</v>
      </c>
      <c r="F90" s="178">
        <v>53</v>
      </c>
    </row>
    <row r="91" spans="2:6" x14ac:dyDescent="0.25">
      <c r="B91" s="177">
        <v>10001355</v>
      </c>
      <c r="C91" s="16" t="s">
        <v>1119</v>
      </c>
      <c r="D91" s="178">
        <v>653</v>
      </c>
      <c r="E91" s="178">
        <v>258</v>
      </c>
      <c r="F91" s="178">
        <v>410</v>
      </c>
    </row>
    <row r="92" spans="2:6" x14ac:dyDescent="0.25">
      <c r="B92" s="177">
        <v>10001363</v>
      </c>
      <c r="C92" s="16" t="s">
        <v>1120</v>
      </c>
      <c r="D92" s="178">
        <v>407</v>
      </c>
      <c r="E92" s="178">
        <v>153</v>
      </c>
      <c r="F92" s="178">
        <v>231</v>
      </c>
    </row>
    <row r="93" spans="2:6" x14ac:dyDescent="0.25">
      <c r="B93" s="177">
        <v>10001376</v>
      </c>
      <c r="C93" s="16" t="s">
        <v>693</v>
      </c>
      <c r="D93" s="178">
        <v>13</v>
      </c>
      <c r="E93" s="178">
        <v>6</v>
      </c>
      <c r="F93" s="178">
        <v>12</v>
      </c>
    </row>
    <row r="94" spans="2:6" x14ac:dyDescent="0.25">
      <c r="B94" s="177">
        <v>10001378</v>
      </c>
      <c r="C94" s="16" t="s">
        <v>1121</v>
      </c>
      <c r="D94" s="178">
        <v>8</v>
      </c>
      <c r="E94" s="178">
        <v>2</v>
      </c>
      <c r="F94" s="178">
        <v>6</v>
      </c>
    </row>
    <row r="95" spans="2:6" ht="30" x14ac:dyDescent="0.25">
      <c r="B95" s="177">
        <v>10001379</v>
      </c>
      <c r="C95" s="16" t="s">
        <v>1122</v>
      </c>
      <c r="D95" s="178">
        <v>118</v>
      </c>
      <c r="E95" s="178">
        <v>47</v>
      </c>
      <c r="F95" s="178">
        <v>62</v>
      </c>
    </row>
    <row r="96" spans="2:6" ht="30" x14ac:dyDescent="0.25">
      <c r="B96" s="177">
        <v>10001400</v>
      </c>
      <c r="C96" s="16" t="s">
        <v>1123</v>
      </c>
      <c r="D96" s="178">
        <v>14</v>
      </c>
      <c r="E96" s="178">
        <v>5</v>
      </c>
      <c r="F96" s="178">
        <v>14</v>
      </c>
    </row>
    <row r="97" spans="2:6" ht="30" x14ac:dyDescent="0.25">
      <c r="B97" s="177">
        <v>10001410</v>
      </c>
      <c r="C97" s="16" t="s">
        <v>1124</v>
      </c>
      <c r="D97" s="178">
        <v>187</v>
      </c>
      <c r="E97" s="178">
        <v>80</v>
      </c>
      <c r="F97" s="178">
        <v>105</v>
      </c>
    </row>
    <row r="98" spans="2:6" ht="30" x14ac:dyDescent="0.25">
      <c r="B98" s="177">
        <v>10001418</v>
      </c>
      <c r="C98" s="16" t="s">
        <v>1125</v>
      </c>
      <c r="D98" s="178">
        <v>258</v>
      </c>
      <c r="E98" s="178">
        <v>105</v>
      </c>
      <c r="F98" s="178">
        <v>144</v>
      </c>
    </row>
    <row r="99" spans="2:6" ht="30" x14ac:dyDescent="0.25">
      <c r="B99" s="177">
        <v>10001420</v>
      </c>
      <c r="C99" s="16" t="s">
        <v>1126</v>
      </c>
      <c r="D99" s="178">
        <v>557</v>
      </c>
      <c r="E99" s="178">
        <v>352</v>
      </c>
      <c r="F99" s="178">
        <v>422</v>
      </c>
    </row>
    <row r="100" spans="2:6" ht="30" x14ac:dyDescent="0.25">
      <c r="B100" s="177">
        <v>10001427</v>
      </c>
      <c r="C100" s="16" t="s">
        <v>1127</v>
      </c>
      <c r="D100" s="178">
        <v>103</v>
      </c>
      <c r="E100" s="178">
        <v>27</v>
      </c>
      <c r="F100" s="178">
        <v>58</v>
      </c>
    </row>
    <row r="101" spans="2:6" x14ac:dyDescent="0.25">
      <c r="B101" s="177">
        <v>10001434</v>
      </c>
      <c r="C101" s="16" t="s">
        <v>1128</v>
      </c>
      <c r="D101" s="178">
        <v>10</v>
      </c>
      <c r="E101" s="178">
        <v>1</v>
      </c>
      <c r="F101" s="178">
        <v>6</v>
      </c>
    </row>
    <row r="102" spans="2:6" ht="30" x14ac:dyDescent="0.25">
      <c r="B102" s="177">
        <v>10001435</v>
      </c>
      <c r="C102" s="16" t="s">
        <v>1129</v>
      </c>
      <c r="D102" s="178">
        <v>174</v>
      </c>
      <c r="E102" s="178">
        <v>78</v>
      </c>
      <c r="F102" s="178">
        <v>108</v>
      </c>
    </row>
    <row r="103" spans="2:6" ht="30" x14ac:dyDescent="0.25">
      <c r="B103" s="177">
        <v>10001462</v>
      </c>
      <c r="C103" s="16" t="s">
        <v>1130</v>
      </c>
      <c r="D103" s="178">
        <v>241</v>
      </c>
      <c r="E103" s="178">
        <v>92</v>
      </c>
      <c r="F103" s="178">
        <v>137</v>
      </c>
    </row>
    <row r="104" spans="2:6" x14ac:dyDescent="0.25">
      <c r="B104" s="177">
        <v>10001463</v>
      </c>
      <c r="C104" s="16" t="s">
        <v>1131</v>
      </c>
      <c r="D104" s="178">
        <v>267</v>
      </c>
      <c r="E104" s="178">
        <v>156</v>
      </c>
      <c r="F104" s="178">
        <v>204</v>
      </c>
    </row>
    <row r="105" spans="2:6" x14ac:dyDescent="0.25">
      <c r="B105" s="177">
        <v>10001476</v>
      </c>
      <c r="C105" s="16" t="s">
        <v>1132</v>
      </c>
      <c r="D105" s="178">
        <v>2</v>
      </c>
      <c r="E105" s="178">
        <v>2</v>
      </c>
      <c r="F105" s="178">
        <v>5</v>
      </c>
    </row>
    <row r="106" spans="2:6" ht="30" x14ac:dyDescent="0.25">
      <c r="B106" s="177">
        <v>10001485</v>
      </c>
      <c r="C106" s="16" t="s">
        <v>1133</v>
      </c>
      <c r="D106" s="178">
        <v>176</v>
      </c>
      <c r="E106" s="178">
        <v>82</v>
      </c>
      <c r="F106" s="178">
        <v>110</v>
      </c>
    </row>
    <row r="107" spans="2:6" x14ac:dyDescent="0.25">
      <c r="B107" s="177">
        <v>10001488</v>
      </c>
      <c r="C107" s="16" t="s">
        <v>1134</v>
      </c>
      <c r="D107" s="178">
        <v>400</v>
      </c>
      <c r="E107" s="178">
        <v>127</v>
      </c>
      <c r="F107" s="178">
        <v>225</v>
      </c>
    </row>
    <row r="108" spans="2:6" ht="30" x14ac:dyDescent="0.25">
      <c r="B108" s="177">
        <v>10001496</v>
      </c>
      <c r="C108" s="16" t="s">
        <v>1135</v>
      </c>
      <c r="D108" s="178">
        <v>82</v>
      </c>
      <c r="E108" s="178">
        <v>34</v>
      </c>
      <c r="F108" s="178">
        <v>55</v>
      </c>
    </row>
    <row r="109" spans="2:6" x14ac:dyDescent="0.25">
      <c r="B109" s="177">
        <v>10001498</v>
      </c>
      <c r="C109" s="16" t="s">
        <v>1136</v>
      </c>
      <c r="D109" s="178">
        <v>477</v>
      </c>
      <c r="E109" s="178">
        <v>200</v>
      </c>
      <c r="F109" s="178">
        <v>329</v>
      </c>
    </row>
    <row r="110" spans="2:6" x14ac:dyDescent="0.25">
      <c r="B110" s="177">
        <v>10001499</v>
      </c>
      <c r="C110" s="16" t="s">
        <v>1137</v>
      </c>
      <c r="D110" s="178">
        <v>52</v>
      </c>
      <c r="E110" s="178">
        <v>12</v>
      </c>
      <c r="F110" s="178">
        <v>37</v>
      </c>
    </row>
    <row r="111" spans="2:6" x14ac:dyDescent="0.25">
      <c r="B111" s="177">
        <v>10001506</v>
      </c>
      <c r="C111" s="16" t="s">
        <v>1138</v>
      </c>
      <c r="D111" s="178">
        <v>421</v>
      </c>
      <c r="E111" s="178">
        <v>207</v>
      </c>
      <c r="F111" s="178">
        <v>271</v>
      </c>
    </row>
    <row r="112" spans="2:6" x14ac:dyDescent="0.25">
      <c r="B112" s="177">
        <v>10001510</v>
      </c>
      <c r="C112" s="16" t="s">
        <v>1139</v>
      </c>
      <c r="D112" s="178">
        <v>28</v>
      </c>
      <c r="E112" s="178">
        <v>8</v>
      </c>
      <c r="F112" s="178">
        <v>24</v>
      </c>
    </row>
    <row r="113" spans="2:6" x14ac:dyDescent="0.25">
      <c r="B113" s="177">
        <v>10001527</v>
      </c>
      <c r="C113" s="16" t="s">
        <v>1140</v>
      </c>
      <c r="D113" s="178">
        <v>210</v>
      </c>
      <c r="E113" s="178">
        <v>52</v>
      </c>
      <c r="F113" s="178">
        <v>122</v>
      </c>
    </row>
    <row r="114" spans="2:6" x14ac:dyDescent="0.25">
      <c r="B114" s="177">
        <v>10001535</v>
      </c>
      <c r="C114" s="16" t="s">
        <v>1141</v>
      </c>
      <c r="D114" s="178">
        <v>946</v>
      </c>
      <c r="E114" s="178">
        <v>452</v>
      </c>
      <c r="F114" s="178">
        <v>566</v>
      </c>
    </row>
    <row r="115" spans="2:6" x14ac:dyDescent="0.25">
      <c r="B115" s="177">
        <v>10001547</v>
      </c>
      <c r="C115" s="16" t="s">
        <v>1142</v>
      </c>
      <c r="D115" s="178">
        <v>129</v>
      </c>
      <c r="E115" s="178">
        <v>51</v>
      </c>
      <c r="F115" s="178">
        <v>68</v>
      </c>
    </row>
    <row r="116" spans="2:6" x14ac:dyDescent="0.25">
      <c r="B116" s="177">
        <v>10001575</v>
      </c>
      <c r="C116" s="16" t="s">
        <v>1143</v>
      </c>
      <c r="D116" s="178">
        <v>135</v>
      </c>
      <c r="E116" s="178">
        <v>61</v>
      </c>
      <c r="F116" s="178">
        <v>92</v>
      </c>
    </row>
    <row r="117" spans="2:6" x14ac:dyDescent="0.25">
      <c r="B117" s="177">
        <v>10001586</v>
      </c>
      <c r="C117" s="16" t="s">
        <v>1144</v>
      </c>
      <c r="D117" s="178">
        <v>168</v>
      </c>
      <c r="E117" s="178">
        <v>109</v>
      </c>
      <c r="F117" s="178">
        <v>117</v>
      </c>
    </row>
    <row r="118" spans="2:6" ht="30" x14ac:dyDescent="0.25">
      <c r="B118" s="177">
        <v>10001588</v>
      </c>
      <c r="C118" s="16" t="s">
        <v>1145</v>
      </c>
      <c r="D118" s="178">
        <v>22</v>
      </c>
      <c r="E118" s="178">
        <v>19</v>
      </c>
      <c r="F118" s="178">
        <v>19</v>
      </c>
    </row>
    <row r="119" spans="2:6" x14ac:dyDescent="0.25">
      <c r="B119" s="177">
        <v>10001593</v>
      </c>
      <c r="C119" s="16" t="s">
        <v>1146</v>
      </c>
      <c r="D119" s="178">
        <v>95</v>
      </c>
      <c r="E119" s="178">
        <v>37</v>
      </c>
      <c r="F119" s="178">
        <v>62</v>
      </c>
    </row>
    <row r="120" spans="2:6" x14ac:dyDescent="0.25">
      <c r="B120" s="177">
        <v>10001603</v>
      </c>
      <c r="C120" s="16" t="s">
        <v>700</v>
      </c>
      <c r="D120" s="178">
        <v>78</v>
      </c>
      <c r="E120" s="178">
        <v>20</v>
      </c>
      <c r="F120" s="178">
        <v>60</v>
      </c>
    </row>
    <row r="121" spans="2:6" x14ac:dyDescent="0.25">
      <c r="B121" s="177">
        <v>10001631</v>
      </c>
      <c r="C121" s="16" t="s">
        <v>652</v>
      </c>
      <c r="D121" s="178">
        <v>83</v>
      </c>
      <c r="E121" s="178">
        <v>25</v>
      </c>
      <c r="F121" s="178">
        <v>45</v>
      </c>
    </row>
    <row r="122" spans="2:6" x14ac:dyDescent="0.25">
      <c r="B122" s="177">
        <v>10001640</v>
      </c>
      <c r="C122" s="16" t="s">
        <v>1147</v>
      </c>
      <c r="D122" s="178">
        <v>278</v>
      </c>
      <c r="E122" s="178">
        <v>84</v>
      </c>
      <c r="F122" s="178">
        <v>160</v>
      </c>
    </row>
    <row r="123" spans="2:6" ht="30" x14ac:dyDescent="0.25">
      <c r="B123" s="177">
        <v>10001643</v>
      </c>
      <c r="C123" s="16" t="s">
        <v>1148</v>
      </c>
      <c r="D123" s="178">
        <v>101</v>
      </c>
      <c r="E123" s="178">
        <v>46</v>
      </c>
      <c r="F123" s="178">
        <v>73</v>
      </c>
    </row>
    <row r="124" spans="2:6" x14ac:dyDescent="0.25">
      <c r="B124" s="177">
        <v>10001654</v>
      </c>
      <c r="C124" s="16" t="s">
        <v>1149</v>
      </c>
      <c r="D124" s="178">
        <v>66</v>
      </c>
      <c r="E124" s="178">
        <v>28</v>
      </c>
      <c r="F124" s="178">
        <v>46</v>
      </c>
    </row>
    <row r="125" spans="2:6" x14ac:dyDescent="0.25">
      <c r="B125" s="177">
        <v>10001667</v>
      </c>
      <c r="C125" s="16" t="s">
        <v>1150</v>
      </c>
      <c r="D125" s="178">
        <v>193</v>
      </c>
      <c r="E125" s="178">
        <v>75</v>
      </c>
      <c r="F125" s="178">
        <v>114</v>
      </c>
    </row>
    <row r="126" spans="2:6" x14ac:dyDescent="0.25">
      <c r="B126" s="177">
        <v>10001673</v>
      </c>
      <c r="C126" s="16" t="s">
        <v>711</v>
      </c>
      <c r="D126" s="178">
        <v>126</v>
      </c>
      <c r="E126" s="178">
        <v>58</v>
      </c>
      <c r="F126" s="178">
        <v>81</v>
      </c>
    </row>
    <row r="127" spans="2:6" x14ac:dyDescent="0.25">
      <c r="B127" s="177">
        <v>10001676</v>
      </c>
      <c r="C127" s="16" t="s">
        <v>687</v>
      </c>
      <c r="D127" s="178">
        <v>250</v>
      </c>
      <c r="E127" s="178">
        <v>104</v>
      </c>
      <c r="F127" s="178">
        <v>157</v>
      </c>
    </row>
    <row r="128" spans="2:6" x14ac:dyDescent="0.25">
      <c r="B128" s="177">
        <v>10001681</v>
      </c>
      <c r="C128" s="16" t="s">
        <v>1151</v>
      </c>
      <c r="D128" s="178">
        <v>279</v>
      </c>
      <c r="E128" s="178">
        <v>78</v>
      </c>
      <c r="F128" s="178">
        <v>156</v>
      </c>
    </row>
    <row r="129" spans="2:6" x14ac:dyDescent="0.25">
      <c r="B129" s="177">
        <v>10001683</v>
      </c>
      <c r="C129" s="16" t="s">
        <v>1152</v>
      </c>
      <c r="D129" s="178">
        <v>219</v>
      </c>
      <c r="E129" s="178">
        <v>142</v>
      </c>
      <c r="F129" s="178">
        <v>158</v>
      </c>
    </row>
    <row r="130" spans="2:6" x14ac:dyDescent="0.25">
      <c r="B130" s="177">
        <v>10001684</v>
      </c>
      <c r="C130" s="16" t="s">
        <v>1153</v>
      </c>
      <c r="D130" s="178">
        <v>46</v>
      </c>
      <c r="E130" s="178">
        <v>27</v>
      </c>
      <c r="F130" s="178">
        <v>30</v>
      </c>
    </row>
    <row r="131" spans="2:6" x14ac:dyDescent="0.25">
      <c r="B131" s="177">
        <v>10001691</v>
      </c>
      <c r="C131" s="16" t="s">
        <v>1154</v>
      </c>
      <c r="D131" s="178">
        <v>91</v>
      </c>
      <c r="E131" s="178">
        <v>26</v>
      </c>
      <c r="F131" s="178">
        <v>52</v>
      </c>
    </row>
    <row r="132" spans="2:6" x14ac:dyDescent="0.25">
      <c r="B132" s="177">
        <v>10001731</v>
      </c>
      <c r="C132" s="16" t="s">
        <v>714</v>
      </c>
      <c r="D132" s="178">
        <v>104</v>
      </c>
      <c r="E132" s="178">
        <v>12</v>
      </c>
      <c r="F132" s="178">
        <v>71</v>
      </c>
    </row>
    <row r="133" spans="2:6" x14ac:dyDescent="0.25">
      <c r="B133" s="177">
        <v>10001765</v>
      </c>
      <c r="C133" s="16" t="s">
        <v>1155</v>
      </c>
      <c r="D133" s="178">
        <v>208</v>
      </c>
      <c r="E133" s="178">
        <v>89</v>
      </c>
      <c r="F133" s="178">
        <v>133</v>
      </c>
    </row>
    <row r="134" spans="2:6" ht="30" x14ac:dyDescent="0.25">
      <c r="B134" s="177">
        <v>10001769</v>
      </c>
      <c r="C134" s="16" t="s">
        <v>1156</v>
      </c>
      <c r="D134" s="178">
        <v>184</v>
      </c>
      <c r="E134" s="178">
        <v>14</v>
      </c>
      <c r="F134" s="178">
        <v>51</v>
      </c>
    </row>
    <row r="135" spans="2:6" x14ac:dyDescent="0.25">
      <c r="B135" s="177">
        <v>10001784</v>
      </c>
      <c r="C135" s="16" t="s">
        <v>701</v>
      </c>
      <c r="D135" s="178">
        <v>35</v>
      </c>
      <c r="E135" s="178">
        <v>16</v>
      </c>
      <c r="F135" s="178">
        <v>29</v>
      </c>
    </row>
    <row r="136" spans="2:6" x14ac:dyDescent="0.25">
      <c r="B136" s="177">
        <v>10001787</v>
      </c>
      <c r="C136" s="16" t="s">
        <v>1157</v>
      </c>
      <c r="D136" s="178">
        <v>96</v>
      </c>
      <c r="E136" s="178">
        <v>49</v>
      </c>
      <c r="F136" s="178">
        <v>65</v>
      </c>
    </row>
    <row r="137" spans="2:6" x14ac:dyDescent="0.25">
      <c r="B137" s="177">
        <v>10001788</v>
      </c>
      <c r="C137" s="16" t="s">
        <v>691</v>
      </c>
      <c r="D137" s="178">
        <v>255</v>
      </c>
      <c r="E137" s="178">
        <v>78</v>
      </c>
      <c r="F137" s="178">
        <v>168</v>
      </c>
    </row>
    <row r="138" spans="2:6" x14ac:dyDescent="0.25">
      <c r="B138" s="177">
        <v>10001794</v>
      </c>
      <c r="C138" s="16" t="s">
        <v>1158</v>
      </c>
      <c r="D138" s="178">
        <v>165</v>
      </c>
      <c r="E138" s="178">
        <v>62</v>
      </c>
      <c r="F138" s="178">
        <v>95</v>
      </c>
    </row>
    <row r="139" spans="2:6" x14ac:dyDescent="0.25">
      <c r="B139" s="177">
        <v>10001804</v>
      </c>
      <c r="C139" s="16" t="s">
        <v>660</v>
      </c>
      <c r="D139" s="178">
        <v>344</v>
      </c>
      <c r="E139" s="178">
        <v>179</v>
      </c>
      <c r="F139" s="178">
        <v>240</v>
      </c>
    </row>
    <row r="140" spans="2:6" x14ac:dyDescent="0.25">
      <c r="B140" s="177">
        <v>10001805</v>
      </c>
      <c r="C140" s="16" t="s">
        <v>1159</v>
      </c>
      <c r="D140" s="178">
        <v>338</v>
      </c>
      <c r="E140" s="178">
        <v>150</v>
      </c>
      <c r="F140" s="178">
        <v>220</v>
      </c>
    </row>
    <row r="141" spans="2:6" x14ac:dyDescent="0.25">
      <c r="B141" s="177">
        <v>10001808</v>
      </c>
      <c r="C141" s="16" t="s">
        <v>634</v>
      </c>
      <c r="D141" s="178">
        <v>118</v>
      </c>
      <c r="E141" s="178">
        <v>59</v>
      </c>
      <c r="F141" s="178">
        <v>84</v>
      </c>
    </row>
    <row r="142" spans="2:6" x14ac:dyDescent="0.25">
      <c r="B142" s="177">
        <v>10001809</v>
      </c>
      <c r="C142" s="16" t="s">
        <v>1160</v>
      </c>
      <c r="D142" s="178">
        <v>98</v>
      </c>
      <c r="E142" s="178">
        <v>28</v>
      </c>
      <c r="F142" s="178">
        <v>50</v>
      </c>
    </row>
    <row r="143" spans="2:6" x14ac:dyDescent="0.25">
      <c r="B143" s="177">
        <v>10001814</v>
      </c>
      <c r="C143" s="16" t="s">
        <v>665</v>
      </c>
      <c r="D143" s="178">
        <v>326</v>
      </c>
      <c r="E143" s="178">
        <v>121</v>
      </c>
      <c r="F143" s="178">
        <v>193</v>
      </c>
    </row>
    <row r="144" spans="2:6" ht="30" x14ac:dyDescent="0.25">
      <c r="B144" s="177">
        <v>10001816</v>
      </c>
      <c r="C144" s="16" t="s">
        <v>1161</v>
      </c>
      <c r="D144" s="178">
        <v>415</v>
      </c>
      <c r="E144" s="178">
        <v>91</v>
      </c>
      <c r="F144" s="178">
        <v>221</v>
      </c>
    </row>
    <row r="145" spans="2:6" x14ac:dyDescent="0.25">
      <c r="B145" s="177">
        <v>10001819</v>
      </c>
      <c r="C145" s="16" t="s">
        <v>682</v>
      </c>
      <c r="D145" s="178">
        <v>335</v>
      </c>
      <c r="E145" s="178">
        <v>246</v>
      </c>
      <c r="F145" s="178">
        <v>256</v>
      </c>
    </row>
    <row r="146" spans="2:6" x14ac:dyDescent="0.25">
      <c r="B146" s="177">
        <v>10001826</v>
      </c>
      <c r="C146" s="16" t="s">
        <v>1162</v>
      </c>
      <c r="D146" s="178">
        <v>52</v>
      </c>
      <c r="E146" s="178">
        <v>7</v>
      </c>
      <c r="F146" s="178">
        <v>33</v>
      </c>
    </row>
    <row r="147" spans="2:6" ht="30" x14ac:dyDescent="0.25">
      <c r="B147" s="177">
        <v>10001833</v>
      </c>
      <c r="C147" s="16" t="s">
        <v>1163</v>
      </c>
      <c r="D147" s="178">
        <v>181</v>
      </c>
      <c r="E147" s="178">
        <v>58</v>
      </c>
      <c r="F147" s="178">
        <v>95</v>
      </c>
    </row>
    <row r="148" spans="2:6" x14ac:dyDescent="0.25">
      <c r="B148" s="177">
        <v>10001837</v>
      </c>
      <c r="C148" s="16" t="s">
        <v>1164</v>
      </c>
      <c r="D148" s="178">
        <v>246</v>
      </c>
      <c r="E148" s="178">
        <v>124</v>
      </c>
      <c r="F148" s="178">
        <v>176</v>
      </c>
    </row>
    <row r="149" spans="2:6" ht="30" x14ac:dyDescent="0.25">
      <c r="B149" s="177">
        <v>10001878</v>
      </c>
      <c r="C149" s="16" t="s">
        <v>1165</v>
      </c>
      <c r="D149" s="178">
        <v>4</v>
      </c>
      <c r="E149" s="178">
        <v>2</v>
      </c>
      <c r="F149" s="178">
        <v>8</v>
      </c>
    </row>
    <row r="150" spans="2:6" x14ac:dyDescent="0.25">
      <c r="B150" s="177">
        <v>10001899</v>
      </c>
      <c r="C150" s="16" t="s">
        <v>699</v>
      </c>
      <c r="D150" s="178">
        <v>89</v>
      </c>
      <c r="E150" s="178">
        <v>44</v>
      </c>
      <c r="F150" s="178">
        <v>53</v>
      </c>
    </row>
    <row r="151" spans="2:6" x14ac:dyDescent="0.25">
      <c r="B151" s="177">
        <v>10020301</v>
      </c>
      <c r="C151" s="16" t="s">
        <v>1166</v>
      </c>
      <c r="D151" s="178">
        <v>1113</v>
      </c>
      <c r="E151" s="178">
        <v>325</v>
      </c>
      <c r="F151" s="178">
        <v>570</v>
      </c>
    </row>
    <row r="152" spans="2:6" x14ac:dyDescent="0.25">
      <c r="B152" s="177">
        <v>10040307</v>
      </c>
      <c r="C152" s="16" t="s">
        <v>1167</v>
      </c>
      <c r="D152" s="178">
        <v>890</v>
      </c>
      <c r="E152" s="178">
        <v>292</v>
      </c>
      <c r="F152" s="178">
        <v>523</v>
      </c>
    </row>
    <row r="153" spans="2:6" ht="30" x14ac:dyDescent="0.25">
      <c r="B153" s="177">
        <v>10054109</v>
      </c>
      <c r="C153" s="16" t="s">
        <v>1168</v>
      </c>
      <c r="D153" s="178">
        <v>1308</v>
      </c>
      <c r="E153" s="178">
        <v>585</v>
      </c>
      <c r="F153" s="178">
        <v>797</v>
      </c>
    </row>
    <row r="154" spans="2:6" ht="30" x14ac:dyDescent="0.25">
      <c r="B154" s="177">
        <v>10054211</v>
      </c>
      <c r="C154" s="16" t="s">
        <v>1169</v>
      </c>
      <c r="D154" s="178">
        <v>80</v>
      </c>
      <c r="E154" s="178">
        <v>35</v>
      </c>
      <c r="F154" s="178">
        <v>43</v>
      </c>
    </row>
    <row r="155" spans="2:6" x14ac:dyDescent="0.25">
      <c r="B155" s="177">
        <v>10064041</v>
      </c>
      <c r="C155" s="16" t="s">
        <v>1170</v>
      </c>
      <c r="D155" s="178">
        <v>351</v>
      </c>
      <c r="E155" s="178">
        <v>159</v>
      </c>
      <c r="F155" s="178">
        <v>202</v>
      </c>
    </row>
    <row r="156" spans="2:6" x14ac:dyDescent="0.25">
      <c r="B156" s="177">
        <v>10064103</v>
      </c>
      <c r="C156" s="16" t="s">
        <v>1171</v>
      </c>
      <c r="D156" s="178">
        <v>2053</v>
      </c>
      <c r="E156" s="178">
        <v>797</v>
      </c>
      <c r="F156" s="178">
        <v>1326</v>
      </c>
    </row>
    <row r="157" spans="2:6" x14ac:dyDescent="0.25">
      <c r="B157" s="177">
        <v>10064111</v>
      </c>
      <c r="C157" s="16" t="s">
        <v>1172</v>
      </c>
      <c r="D157" s="178">
        <v>1688</v>
      </c>
      <c r="E157" s="178">
        <v>882</v>
      </c>
      <c r="F157" s="178">
        <v>1179</v>
      </c>
    </row>
    <row r="158" spans="2:6" x14ac:dyDescent="0.25">
      <c r="B158" s="177">
        <v>10064120</v>
      </c>
      <c r="C158" s="16" t="s">
        <v>1173</v>
      </c>
      <c r="D158" s="178">
        <v>4313</v>
      </c>
      <c r="E158" s="178">
        <v>2349</v>
      </c>
      <c r="F158" s="178">
        <v>2918</v>
      </c>
    </row>
    <row r="159" spans="2:6" ht="30" x14ac:dyDescent="0.25">
      <c r="B159" s="177">
        <v>10065207</v>
      </c>
      <c r="C159" s="16" t="s">
        <v>1174</v>
      </c>
      <c r="D159" s="178">
        <v>72</v>
      </c>
      <c r="E159" s="178">
        <v>26</v>
      </c>
      <c r="F159" s="178">
        <v>41</v>
      </c>
    </row>
    <row r="160" spans="2:6" x14ac:dyDescent="0.25">
      <c r="B160" s="177">
        <v>10065214</v>
      </c>
      <c r="C160" s="16" t="s">
        <v>1175</v>
      </c>
      <c r="D160" s="178">
        <v>99</v>
      </c>
      <c r="E160" s="178">
        <v>48</v>
      </c>
      <c r="F160" s="178">
        <v>62</v>
      </c>
    </row>
    <row r="161" spans="2:6" ht="30" x14ac:dyDescent="0.25">
      <c r="B161" s="177">
        <v>10065402</v>
      </c>
      <c r="C161" s="16" t="s">
        <v>1176</v>
      </c>
      <c r="D161" s="178">
        <v>161</v>
      </c>
      <c r="E161" s="178">
        <v>72</v>
      </c>
      <c r="F161" s="178">
        <v>118</v>
      </c>
    </row>
    <row r="162" spans="2:6" ht="30" x14ac:dyDescent="0.25">
      <c r="B162" s="177">
        <v>10065405</v>
      </c>
      <c r="C162" s="16" t="s">
        <v>1177</v>
      </c>
      <c r="D162" s="178">
        <v>147</v>
      </c>
      <c r="E162" s="178">
        <v>47</v>
      </c>
      <c r="F162" s="178">
        <v>85</v>
      </c>
    </row>
    <row r="163" spans="2:6" ht="45" x14ac:dyDescent="0.25">
      <c r="B163" s="177">
        <v>10065407</v>
      </c>
      <c r="C163" s="16" t="s">
        <v>1178</v>
      </c>
      <c r="D163" s="178">
        <v>292</v>
      </c>
      <c r="E163" s="178">
        <v>151</v>
      </c>
      <c r="F163" s="178">
        <v>184</v>
      </c>
    </row>
    <row r="164" spans="2:6" ht="45" x14ac:dyDescent="0.25">
      <c r="B164" s="177">
        <v>10065409</v>
      </c>
      <c r="C164" s="16" t="s">
        <v>1179</v>
      </c>
      <c r="D164" s="178">
        <v>312</v>
      </c>
      <c r="E164" s="178">
        <v>98</v>
      </c>
      <c r="F164" s="178">
        <v>178</v>
      </c>
    </row>
    <row r="165" spans="2:6" ht="30" x14ac:dyDescent="0.25">
      <c r="B165" s="177">
        <v>10065801</v>
      </c>
      <c r="C165" s="16" t="s">
        <v>1180</v>
      </c>
      <c r="D165" s="178">
        <v>223</v>
      </c>
      <c r="E165" s="178">
        <v>64</v>
      </c>
      <c r="F165" s="178">
        <v>129</v>
      </c>
    </row>
    <row r="166" spans="2:6" ht="30" x14ac:dyDescent="0.25">
      <c r="B166" s="177">
        <v>10067401</v>
      </c>
      <c r="C166" s="16" t="s">
        <v>1181</v>
      </c>
      <c r="D166" s="178">
        <v>363</v>
      </c>
      <c r="E166" s="178">
        <v>144</v>
      </c>
      <c r="F166" s="178">
        <v>193</v>
      </c>
    </row>
    <row r="167" spans="2:6" ht="30" x14ac:dyDescent="0.25">
      <c r="B167" s="177">
        <v>10067402</v>
      </c>
      <c r="C167" s="16" t="s">
        <v>1182</v>
      </c>
      <c r="D167" s="178">
        <v>118</v>
      </c>
      <c r="E167" s="178">
        <v>22</v>
      </c>
      <c r="F167" s="178">
        <v>82</v>
      </c>
    </row>
    <row r="168" spans="2:6" x14ac:dyDescent="0.25">
      <c r="B168" s="177">
        <v>10075405</v>
      </c>
      <c r="C168" s="16" t="s">
        <v>1183</v>
      </c>
      <c r="D168" s="178">
        <v>339</v>
      </c>
      <c r="E168" s="178">
        <v>144</v>
      </c>
      <c r="F168" s="178">
        <v>229</v>
      </c>
    </row>
    <row r="169" spans="2:6" ht="30" x14ac:dyDescent="0.25">
      <c r="B169" s="177">
        <v>10075413</v>
      </c>
      <c r="C169" s="16" t="s">
        <v>1184</v>
      </c>
      <c r="D169" s="178">
        <v>297</v>
      </c>
      <c r="E169" s="178">
        <v>174</v>
      </c>
      <c r="F169" s="178">
        <v>214</v>
      </c>
    </row>
    <row r="170" spans="2:6" x14ac:dyDescent="0.25">
      <c r="B170" s="177">
        <v>10075415</v>
      </c>
      <c r="C170" s="16" t="s">
        <v>1185</v>
      </c>
      <c r="D170" s="178">
        <v>119</v>
      </c>
      <c r="E170" s="178">
        <v>63</v>
      </c>
      <c r="F170" s="178">
        <v>82</v>
      </c>
    </row>
    <row r="171" spans="2:6" x14ac:dyDescent="0.25">
      <c r="B171" s="177">
        <v>10075416</v>
      </c>
      <c r="C171" s="16" t="s">
        <v>1186</v>
      </c>
      <c r="D171" s="178">
        <v>209</v>
      </c>
      <c r="E171" s="178">
        <v>113</v>
      </c>
      <c r="F171" s="178">
        <v>129</v>
      </c>
    </row>
    <row r="172" spans="2:6" x14ac:dyDescent="0.25">
      <c r="B172" s="177">
        <v>10075421</v>
      </c>
      <c r="C172" s="16" t="s">
        <v>1187</v>
      </c>
      <c r="D172" s="178">
        <v>45</v>
      </c>
      <c r="E172" s="178">
        <v>25</v>
      </c>
      <c r="F172" s="178">
        <v>30</v>
      </c>
    </row>
    <row r="173" spans="2:6" x14ac:dyDescent="0.25">
      <c r="B173" s="177">
        <v>10075424</v>
      </c>
      <c r="C173" s="16" t="s">
        <v>1188</v>
      </c>
      <c r="D173" s="178">
        <v>31</v>
      </c>
      <c r="E173" s="178">
        <v>17</v>
      </c>
      <c r="F173" s="178">
        <v>28</v>
      </c>
    </row>
    <row r="174" spans="2:6" x14ac:dyDescent="0.25">
      <c r="B174" s="177">
        <v>10075425</v>
      </c>
      <c r="C174" s="16" t="s">
        <v>1189</v>
      </c>
      <c r="D174" s="178">
        <v>163</v>
      </c>
      <c r="E174" s="178">
        <v>58</v>
      </c>
      <c r="F174" s="178">
        <v>85</v>
      </c>
    </row>
    <row r="175" spans="2:6" ht="30" x14ac:dyDescent="0.25">
      <c r="B175" s="177">
        <v>10075426</v>
      </c>
      <c r="C175" s="16" t="s">
        <v>1190</v>
      </c>
      <c r="D175" s="178">
        <v>177</v>
      </c>
      <c r="E175" s="178">
        <v>67</v>
      </c>
      <c r="F175" s="178">
        <v>125</v>
      </c>
    </row>
    <row r="176" spans="2:6" ht="30" x14ac:dyDescent="0.25">
      <c r="B176" s="177">
        <v>10075427</v>
      </c>
      <c r="C176" s="16" t="s">
        <v>1191</v>
      </c>
      <c r="D176" s="178">
        <v>259</v>
      </c>
      <c r="E176" s="178">
        <v>157</v>
      </c>
      <c r="F176" s="178">
        <v>186</v>
      </c>
    </row>
    <row r="177" spans="2:6" x14ac:dyDescent="0.25">
      <c r="B177" s="177">
        <v>10075428</v>
      </c>
      <c r="C177" s="16" t="s">
        <v>1192</v>
      </c>
      <c r="D177" s="178">
        <v>6</v>
      </c>
      <c r="E177" s="178">
        <v>2</v>
      </c>
      <c r="F177" s="178">
        <v>3</v>
      </c>
    </row>
    <row r="178" spans="2:6" ht="30" x14ac:dyDescent="0.25">
      <c r="B178" s="177">
        <v>10077403</v>
      </c>
      <c r="C178" s="16" t="s">
        <v>1193</v>
      </c>
      <c r="D178" s="178">
        <v>100</v>
      </c>
      <c r="E178" s="178">
        <v>56</v>
      </c>
      <c r="F178" s="178">
        <v>60</v>
      </c>
    </row>
    <row r="179" spans="2:6" x14ac:dyDescent="0.25">
      <c r="B179" s="177">
        <v>10077417</v>
      </c>
      <c r="C179" s="16" t="s">
        <v>1194</v>
      </c>
      <c r="D179" s="178">
        <v>342</v>
      </c>
      <c r="E179" s="178">
        <v>215</v>
      </c>
      <c r="F179" s="178">
        <v>243</v>
      </c>
    </row>
    <row r="180" spans="2:6" x14ac:dyDescent="0.25">
      <c r="B180" s="177">
        <v>10077445</v>
      </c>
      <c r="C180" s="16" t="s">
        <v>1195</v>
      </c>
      <c r="D180" s="178">
        <v>21</v>
      </c>
      <c r="E180" s="178">
        <v>8</v>
      </c>
      <c r="F180" s="178">
        <v>21</v>
      </c>
    </row>
    <row r="181" spans="2:6" x14ac:dyDescent="0.25">
      <c r="B181" s="177">
        <v>10077454</v>
      </c>
      <c r="C181" s="16" t="s">
        <v>1196</v>
      </c>
      <c r="D181" s="178">
        <v>122</v>
      </c>
      <c r="E181" s="178">
        <v>47</v>
      </c>
      <c r="F181" s="178">
        <v>65</v>
      </c>
    </row>
    <row r="182" spans="2:6" ht="30" x14ac:dyDescent="0.25">
      <c r="B182" s="177">
        <v>10077467</v>
      </c>
      <c r="C182" s="16" t="s">
        <v>1197</v>
      </c>
      <c r="D182" s="178">
        <v>188</v>
      </c>
      <c r="E182" s="178">
        <v>57</v>
      </c>
      <c r="F182" s="178">
        <v>163</v>
      </c>
    </row>
    <row r="183" spans="2:6" x14ac:dyDescent="0.25">
      <c r="B183" s="177">
        <v>10077480</v>
      </c>
      <c r="C183" s="16" t="s">
        <v>1198</v>
      </c>
      <c r="D183" s="178">
        <v>292</v>
      </c>
      <c r="E183" s="178">
        <v>131</v>
      </c>
      <c r="F183" s="178">
        <v>152</v>
      </c>
    </row>
    <row r="184" spans="2:6" x14ac:dyDescent="0.25">
      <c r="B184" s="177">
        <v>10077484</v>
      </c>
      <c r="C184" s="16" t="s">
        <v>1199</v>
      </c>
      <c r="D184" s="178">
        <v>92</v>
      </c>
      <c r="E184" s="178">
        <v>63</v>
      </c>
      <c r="F184" s="178">
        <v>71</v>
      </c>
    </row>
    <row r="185" spans="2:6" x14ac:dyDescent="0.25">
      <c r="B185" s="177">
        <v>10095201</v>
      </c>
      <c r="C185" s="16" t="s">
        <v>1200</v>
      </c>
      <c r="D185" s="178">
        <v>316</v>
      </c>
      <c r="E185" s="178">
        <v>175</v>
      </c>
      <c r="F185" s="178">
        <v>223</v>
      </c>
    </row>
    <row r="186" spans="2:6" x14ac:dyDescent="0.25">
      <c r="B186" s="177">
        <v>19175402</v>
      </c>
      <c r="C186" s="16" t="s">
        <v>1201</v>
      </c>
      <c r="D186" s="178">
        <v>68</v>
      </c>
      <c r="E186" s="178">
        <v>21</v>
      </c>
      <c r="F186" s="178">
        <v>37</v>
      </c>
    </row>
    <row r="187" spans="2:6" x14ac:dyDescent="0.25">
      <c r="B187" s="177">
        <v>19175403</v>
      </c>
      <c r="C187" s="16" t="s">
        <v>1202</v>
      </c>
      <c r="D187" s="178">
        <v>78</v>
      </c>
      <c r="E187" s="178">
        <v>14</v>
      </c>
      <c r="F187" s="178">
        <v>54</v>
      </c>
    </row>
    <row r="188" spans="2:6" x14ac:dyDescent="0.25">
      <c r="B188" s="177">
        <v>19175404</v>
      </c>
      <c r="C188" s="16" t="s">
        <v>1203</v>
      </c>
      <c r="D188" s="178">
        <v>210</v>
      </c>
      <c r="E188" s="178">
        <v>33</v>
      </c>
      <c r="F188" s="178">
        <v>109</v>
      </c>
    </row>
    <row r="189" spans="2:6" x14ac:dyDescent="0.25">
      <c r="B189" s="177">
        <v>19175405</v>
      </c>
      <c r="C189" s="16" t="s">
        <v>1204</v>
      </c>
      <c r="D189" s="178">
        <v>16</v>
      </c>
      <c r="E189" s="178">
        <v>5</v>
      </c>
      <c r="F189" s="178">
        <v>13</v>
      </c>
    </row>
    <row r="190" spans="2:6" x14ac:dyDescent="0.25">
      <c r="B190" s="177">
        <v>19175408</v>
      </c>
      <c r="C190" s="16" t="s">
        <v>1205</v>
      </c>
      <c r="D190" s="178">
        <v>271</v>
      </c>
      <c r="E190" s="178">
        <v>98</v>
      </c>
      <c r="F190" s="178">
        <v>157</v>
      </c>
    </row>
    <row r="191" spans="2:6" x14ac:dyDescent="0.25">
      <c r="B191" s="177">
        <v>19175409</v>
      </c>
      <c r="C191" s="16" t="s">
        <v>1206</v>
      </c>
      <c r="D191" s="178">
        <v>383</v>
      </c>
      <c r="E191" s="178">
        <v>161</v>
      </c>
      <c r="F191" s="178">
        <v>221</v>
      </c>
    </row>
    <row r="192" spans="2:6" ht="30" x14ac:dyDescent="0.25">
      <c r="B192" s="177">
        <v>19175410</v>
      </c>
      <c r="C192" s="16" t="s">
        <v>1207</v>
      </c>
      <c r="D192" s="178">
        <v>393</v>
      </c>
      <c r="E192" s="178">
        <v>135</v>
      </c>
      <c r="F192" s="178">
        <v>235</v>
      </c>
    </row>
    <row r="193" spans="2:6" x14ac:dyDescent="0.25">
      <c r="B193" s="177">
        <v>19175414</v>
      </c>
      <c r="C193" s="16" t="s">
        <v>1208</v>
      </c>
      <c r="D193" s="178">
        <v>207</v>
      </c>
      <c r="E193" s="178">
        <v>123</v>
      </c>
      <c r="F193" s="178">
        <v>144</v>
      </c>
    </row>
    <row r="194" spans="2:6" x14ac:dyDescent="0.25">
      <c r="B194" s="177">
        <v>19175415</v>
      </c>
      <c r="C194" s="16" t="s">
        <v>1209</v>
      </c>
      <c r="D194" s="178">
        <v>242</v>
      </c>
      <c r="E194" s="178">
        <v>167</v>
      </c>
      <c r="F194" s="178">
        <v>177</v>
      </c>
    </row>
    <row r="195" spans="2:6" x14ac:dyDescent="0.25">
      <c r="B195" s="177">
        <v>19175416</v>
      </c>
      <c r="C195" s="16" t="s">
        <v>1210</v>
      </c>
      <c r="D195" s="178">
        <v>322</v>
      </c>
      <c r="E195" s="178">
        <v>152</v>
      </c>
      <c r="F195" s="178">
        <v>201</v>
      </c>
    </row>
    <row r="196" spans="2:6" x14ac:dyDescent="0.25">
      <c r="B196" s="177">
        <v>19175419</v>
      </c>
      <c r="C196" s="16" t="s">
        <v>1211</v>
      </c>
      <c r="D196" s="178">
        <v>96</v>
      </c>
      <c r="E196" s="178">
        <v>56</v>
      </c>
      <c r="F196" s="178">
        <v>74</v>
      </c>
    </row>
    <row r="197" spans="2:6" x14ac:dyDescent="0.25">
      <c r="B197" s="177">
        <v>19175422</v>
      </c>
      <c r="C197" s="16" t="s">
        <v>1212</v>
      </c>
      <c r="D197" s="178">
        <v>66</v>
      </c>
      <c r="E197" s="178">
        <v>4</v>
      </c>
      <c r="F197" s="178">
        <v>39</v>
      </c>
    </row>
    <row r="198" spans="2:6" x14ac:dyDescent="0.25">
      <c r="B198" s="177">
        <v>19175425</v>
      </c>
      <c r="C198" s="16" t="s">
        <v>1213</v>
      </c>
      <c r="D198" s="178">
        <v>66</v>
      </c>
      <c r="E198" s="178">
        <v>27</v>
      </c>
      <c r="F198" s="178">
        <v>38</v>
      </c>
    </row>
    <row r="199" spans="2:6" ht="30" x14ac:dyDescent="0.25">
      <c r="B199" s="177">
        <v>19175426</v>
      </c>
      <c r="C199" s="16" t="s">
        <v>1214</v>
      </c>
      <c r="D199" s="178">
        <v>996</v>
      </c>
      <c r="E199" s="178">
        <v>414</v>
      </c>
      <c r="F199" s="178">
        <v>622</v>
      </c>
    </row>
    <row r="200" spans="2:6" ht="30" x14ac:dyDescent="0.25">
      <c r="B200" s="177">
        <v>19175427</v>
      </c>
      <c r="C200" s="16" t="s">
        <v>1215</v>
      </c>
      <c r="D200" s="178">
        <v>142</v>
      </c>
      <c r="E200" s="178">
        <v>44</v>
      </c>
      <c r="F200" s="178">
        <v>82</v>
      </c>
    </row>
    <row r="201" spans="2:6" x14ac:dyDescent="0.25">
      <c r="B201" s="177">
        <v>19177426</v>
      </c>
      <c r="C201" s="16" t="s">
        <v>1216</v>
      </c>
      <c r="D201" s="178">
        <v>185</v>
      </c>
      <c r="E201" s="178">
        <v>93</v>
      </c>
      <c r="F201" s="178">
        <v>133</v>
      </c>
    </row>
    <row r="202" spans="2:6" x14ac:dyDescent="0.25">
      <c r="B202" s="177">
        <v>19177429</v>
      </c>
      <c r="C202" s="16" t="s">
        <v>1217</v>
      </c>
      <c r="D202" s="178">
        <v>31</v>
      </c>
      <c r="E202" s="178">
        <v>19</v>
      </c>
      <c r="F202" s="178">
        <v>22</v>
      </c>
    </row>
    <row r="203" spans="2:6" x14ac:dyDescent="0.25">
      <c r="B203" s="177">
        <v>19177432</v>
      </c>
      <c r="C203" s="16" t="s">
        <v>1218</v>
      </c>
      <c r="D203" s="178">
        <v>63</v>
      </c>
      <c r="E203" s="178">
        <v>48</v>
      </c>
      <c r="F203" s="178">
        <v>48</v>
      </c>
    </row>
    <row r="204" spans="2:6" x14ac:dyDescent="0.25">
      <c r="B204" s="177">
        <v>19177433</v>
      </c>
      <c r="C204" s="16" t="s">
        <v>1219</v>
      </c>
      <c r="D204" s="178">
        <v>71</v>
      </c>
      <c r="E204" s="178">
        <v>39</v>
      </c>
      <c r="F204" s="178">
        <v>47</v>
      </c>
    </row>
    <row r="205" spans="2:6" x14ac:dyDescent="0.25">
      <c r="B205" s="177">
        <v>19177434</v>
      </c>
      <c r="C205" s="16" t="s">
        <v>1220</v>
      </c>
      <c r="D205" s="178">
        <v>540</v>
      </c>
      <c r="E205" s="178">
        <v>230</v>
      </c>
      <c r="F205" s="178">
        <v>325</v>
      </c>
    </row>
    <row r="206" spans="2:6" x14ac:dyDescent="0.25">
      <c r="B206" s="177">
        <v>19177441</v>
      </c>
      <c r="C206" s="16" t="s">
        <v>1221</v>
      </c>
      <c r="D206" s="178">
        <v>77</v>
      </c>
      <c r="E206" s="178">
        <v>15</v>
      </c>
      <c r="F206" s="178">
        <v>55</v>
      </c>
    </row>
    <row r="207" spans="2:6" x14ac:dyDescent="0.25">
      <c r="B207" s="177">
        <v>19177443</v>
      </c>
      <c r="C207" s="16" t="s">
        <v>1222</v>
      </c>
      <c r="D207" s="178">
        <v>33</v>
      </c>
      <c r="E207" s="178">
        <v>27</v>
      </c>
      <c r="F207" s="178">
        <v>27</v>
      </c>
    </row>
    <row r="208" spans="2:6" x14ac:dyDescent="0.25">
      <c r="B208" s="177">
        <v>19177445</v>
      </c>
      <c r="C208" s="16" t="s">
        <v>1223</v>
      </c>
      <c r="D208" s="178">
        <v>102</v>
      </c>
      <c r="E208" s="178">
        <v>66</v>
      </c>
      <c r="F208" s="178">
        <v>78</v>
      </c>
    </row>
    <row r="209" spans="2:6" ht="30" x14ac:dyDescent="0.25">
      <c r="B209" s="177">
        <v>19177464</v>
      </c>
      <c r="C209" s="16" t="s">
        <v>1224</v>
      </c>
      <c r="D209" s="178">
        <v>82</v>
      </c>
      <c r="E209" s="178">
        <v>32</v>
      </c>
      <c r="F209" s="178">
        <v>47</v>
      </c>
    </row>
    <row r="210" spans="2:6" ht="30" x14ac:dyDescent="0.25">
      <c r="B210" s="177">
        <v>19275403</v>
      </c>
      <c r="C210" s="16" t="s">
        <v>1225</v>
      </c>
      <c r="D210" s="178">
        <v>216</v>
      </c>
      <c r="E210" s="178">
        <v>110</v>
      </c>
      <c r="F210" s="178">
        <v>130</v>
      </c>
    </row>
    <row r="211" spans="2:6" x14ac:dyDescent="0.25">
      <c r="B211" s="177">
        <v>19275404</v>
      </c>
      <c r="C211" s="16" t="s">
        <v>1226</v>
      </c>
      <c r="D211" s="178">
        <v>40</v>
      </c>
      <c r="E211" s="178">
        <v>17</v>
      </c>
      <c r="F211" s="178">
        <v>39</v>
      </c>
    </row>
    <row r="212" spans="2:6" ht="30" x14ac:dyDescent="0.25">
      <c r="B212" s="177">
        <v>19275405</v>
      </c>
      <c r="C212" s="16" t="s">
        <v>1227</v>
      </c>
      <c r="D212" s="178">
        <v>133</v>
      </c>
      <c r="E212" s="178">
        <v>44</v>
      </c>
      <c r="F212" s="178">
        <v>86</v>
      </c>
    </row>
    <row r="213" spans="2:6" x14ac:dyDescent="0.25">
      <c r="B213" s="177">
        <v>19275408</v>
      </c>
      <c r="C213" s="16" t="s">
        <v>1228</v>
      </c>
      <c r="D213" s="178">
        <v>103</v>
      </c>
      <c r="E213" s="178">
        <v>29</v>
      </c>
      <c r="F213" s="178">
        <v>55</v>
      </c>
    </row>
    <row r="214" spans="2:6" x14ac:dyDescent="0.25">
      <c r="B214" s="177">
        <v>19275411</v>
      </c>
      <c r="C214" s="16" t="s">
        <v>1229</v>
      </c>
      <c r="D214" s="178">
        <v>176</v>
      </c>
      <c r="E214" s="178">
        <v>106</v>
      </c>
      <c r="F214" s="178">
        <v>125</v>
      </c>
    </row>
    <row r="215" spans="2:6" ht="30" x14ac:dyDescent="0.25">
      <c r="B215" s="177">
        <v>19275412</v>
      </c>
      <c r="C215" s="16" t="s">
        <v>1230</v>
      </c>
      <c r="D215" s="178">
        <v>75</v>
      </c>
      <c r="E215" s="178">
        <v>31</v>
      </c>
      <c r="F215" s="178">
        <v>56</v>
      </c>
    </row>
    <row r="216" spans="2:6" x14ac:dyDescent="0.25">
      <c r="B216" s="177">
        <v>19275414</v>
      </c>
      <c r="C216" s="16" t="s">
        <v>1231</v>
      </c>
      <c r="D216" s="178">
        <v>6</v>
      </c>
      <c r="E216" s="178">
        <v>2</v>
      </c>
      <c r="F216" s="178">
        <v>5</v>
      </c>
    </row>
    <row r="217" spans="2:6" x14ac:dyDescent="0.25">
      <c r="B217" s="177">
        <v>19275415</v>
      </c>
      <c r="C217" s="16" t="s">
        <v>1232</v>
      </c>
      <c r="D217" s="178">
        <v>109</v>
      </c>
      <c r="E217" s="178">
        <v>48</v>
      </c>
      <c r="F217" s="178">
        <v>65</v>
      </c>
    </row>
    <row r="218" spans="2:6" x14ac:dyDescent="0.25">
      <c r="B218" s="177">
        <v>19275417</v>
      </c>
      <c r="C218" s="16" t="s">
        <v>1233</v>
      </c>
      <c r="D218" s="178">
        <v>225</v>
      </c>
      <c r="E218" s="178">
        <v>159</v>
      </c>
      <c r="F218" s="178">
        <v>180</v>
      </c>
    </row>
    <row r="219" spans="2:6" x14ac:dyDescent="0.25">
      <c r="B219" s="177">
        <v>19275418</v>
      </c>
      <c r="C219" s="16" t="s">
        <v>1234</v>
      </c>
      <c r="D219" s="178">
        <v>165</v>
      </c>
      <c r="E219" s="178">
        <v>134</v>
      </c>
      <c r="F219" s="178">
        <v>137</v>
      </c>
    </row>
    <row r="220" spans="2:6" x14ac:dyDescent="0.25">
      <c r="B220" s="177">
        <v>19275419</v>
      </c>
      <c r="C220" s="16" t="s">
        <v>1235</v>
      </c>
      <c r="D220" s="178">
        <v>594</v>
      </c>
      <c r="E220" s="178">
        <v>416</v>
      </c>
      <c r="F220" s="178">
        <v>427</v>
      </c>
    </row>
    <row r="221" spans="2:6" x14ac:dyDescent="0.25">
      <c r="B221" s="177">
        <v>19275423</v>
      </c>
      <c r="C221" s="16" t="s">
        <v>1236</v>
      </c>
      <c r="D221" s="178">
        <v>27</v>
      </c>
      <c r="E221" s="178">
        <v>15</v>
      </c>
      <c r="F221" s="178">
        <v>18</v>
      </c>
    </row>
    <row r="222" spans="2:6" x14ac:dyDescent="0.25">
      <c r="B222" s="177">
        <v>19275424</v>
      </c>
      <c r="C222" s="16" t="s">
        <v>1237</v>
      </c>
      <c r="D222" s="178">
        <v>231</v>
      </c>
      <c r="E222" s="178">
        <v>146</v>
      </c>
      <c r="F222" s="178">
        <v>163</v>
      </c>
    </row>
    <row r="223" spans="2:6" x14ac:dyDescent="0.25">
      <c r="B223" s="177">
        <v>19275426</v>
      </c>
      <c r="C223" s="16" t="s">
        <v>1238</v>
      </c>
      <c r="D223" s="178">
        <v>253</v>
      </c>
      <c r="E223" s="178">
        <v>98</v>
      </c>
      <c r="F223" s="178">
        <v>143</v>
      </c>
    </row>
    <row r="224" spans="2:6" x14ac:dyDescent="0.25">
      <c r="B224" s="177">
        <v>19275427</v>
      </c>
      <c r="C224" s="16" t="s">
        <v>1239</v>
      </c>
      <c r="D224" s="178">
        <v>50</v>
      </c>
      <c r="E224" s="178">
        <v>19</v>
      </c>
      <c r="F224" s="178">
        <v>32</v>
      </c>
    </row>
    <row r="225" spans="2:6" x14ac:dyDescent="0.25">
      <c r="B225" s="177">
        <v>19275428</v>
      </c>
      <c r="C225" s="16" t="s">
        <v>1240</v>
      </c>
      <c r="D225" s="178">
        <v>205</v>
      </c>
      <c r="E225" s="178">
        <v>89</v>
      </c>
      <c r="F225" s="178">
        <v>132</v>
      </c>
    </row>
    <row r="226" spans="2:6" x14ac:dyDescent="0.25">
      <c r="B226" s="177">
        <v>19275429</v>
      </c>
      <c r="C226" s="16" t="s">
        <v>1241</v>
      </c>
      <c r="D226" s="178">
        <v>156</v>
      </c>
      <c r="E226" s="178">
        <v>86</v>
      </c>
      <c r="F226" s="178">
        <v>104</v>
      </c>
    </row>
    <row r="227" spans="2:6" x14ac:dyDescent="0.25">
      <c r="B227" s="177">
        <v>19275430</v>
      </c>
      <c r="C227" s="16" t="s">
        <v>1242</v>
      </c>
      <c r="D227" s="178">
        <v>457</v>
      </c>
      <c r="E227" s="178">
        <v>239</v>
      </c>
      <c r="F227" s="178">
        <v>318</v>
      </c>
    </row>
    <row r="228" spans="2:6" ht="30" x14ac:dyDescent="0.25">
      <c r="B228" s="177">
        <v>19275431</v>
      </c>
      <c r="C228" s="16" t="s">
        <v>1243</v>
      </c>
      <c r="D228" s="178">
        <v>396</v>
      </c>
      <c r="E228" s="178">
        <v>162</v>
      </c>
      <c r="F228" s="178">
        <v>250</v>
      </c>
    </row>
    <row r="229" spans="2:6" x14ac:dyDescent="0.25">
      <c r="B229" s="177">
        <v>19275432</v>
      </c>
      <c r="C229" s="16" t="s">
        <v>1244</v>
      </c>
      <c r="D229" s="178">
        <v>256</v>
      </c>
      <c r="E229" s="178">
        <v>74</v>
      </c>
      <c r="F229" s="178">
        <v>133</v>
      </c>
    </row>
    <row r="230" spans="2:6" x14ac:dyDescent="0.25">
      <c r="B230" s="177">
        <v>19275433</v>
      </c>
      <c r="C230" s="16" t="s">
        <v>1245</v>
      </c>
      <c r="D230" s="178">
        <v>25</v>
      </c>
      <c r="E230" s="178">
        <v>14</v>
      </c>
      <c r="F230" s="178">
        <v>15</v>
      </c>
    </row>
    <row r="231" spans="2:6" x14ac:dyDescent="0.25">
      <c r="B231" s="177">
        <v>19275434</v>
      </c>
      <c r="C231" s="16" t="s">
        <v>1246</v>
      </c>
      <c r="D231" s="178">
        <v>67</v>
      </c>
      <c r="E231" s="178">
        <v>34</v>
      </c>
      <c r="F231" s="178">
        <v>36</v>
      </c>
    </row>
    <row r="232" spans="2:6" x14ac:dyDescent="0.25">
      <c r="B232" s="177">
        <v>19275435</v>
      </c>
      <c r="C232" s="16" t="s">
        <v>1247</v>
      </c>
      <c r="D232" s="178">
        <v>16</v>
      </c>
      <c r="E232" s="178">
        <v>6</v>
      </c>
      <c r="F232" s="178">
        <v>10</v>
      </c>
    </row>
    <row r="233" spans="2:6" x14ac:dyDescent="0.25">
      <c r="B233" s="177">
        <v>19275436</v>
      </c>
      <c r="C233" s="16" t="s">
        <v>1248</v>
      </c>
      <c r="D233" s="178">
        <v>257</v>
      </c>
      <c r="E233" s="178">
        <v>180</v>
      </c>
      <c r="F233" s="178">
        <v>212</v>
      </c>
    </row>
    <row r="234" spans="2:6" x14ac:dyDescent="0.25">
      <c r="B234" s="177">
        <v>19275437</v>
      </c>
      <c r="C234" s="16" t="s">
        <v>1249</v>
      </c>
      <c r="D234" s="178">
        <v>213</v>
      </c>
      <c r="E234" s="178">
        <v>84</v>
      </c>
      <c r="F234" s="178">
        <v>136</v>
      </c>
    </row>
    <row r="235" spans="2:6" x14ac:dyDescent="0.25">
      <c r="B235" s="177">
        <v>19275438</v>
      </c>
      <c r="C235" s="16" t="s">
        <v>1250</v>
      </c>
      <c r="D235" s="178">
        <v>4</v>
      </c>
      <c r="E235" s="178">
        <v>2</v>
      </c>
      <c r="F235" s="178">
        <v>4</v>
      </c>
    </row>
    <row r="236" spans="2:6" x14ac:dyDescent="0.25">
      <c r="B236" s="177">
        <v>19275440</v>
      </c>
      <c r="C236" s="16" t="s">
        <v>1251</v>
      </c>
      <c r="D236" s="178">
        <v>45</v>
      </c>
      <c r="E236" s="178">
        <v>16</v>
      </c>
      <c r="F236" s="178">
        <v>37</v>
      </c>
    </row>
    <row r="237" spans="2:6" ht="30" x14ac:dyDescent="0.25">
      <c r="B237" s="177">
        <v>19275441</v>
      </c>
      <c r="C237" s="16" t="s">
        <v>1252</v>
      </c>
      <c r="D237" s="178">
        <v>12</v>
      </c>
      <c r="E237" s="178">
        <v>4</v>
      </c>
      <c r="F237" s="178">
        <v>3</v>
      </c>
    </row>
    <row r="238" spans="2:6" x14ac:dyDescent="0.25">
      <c r="B238" s="177">
        <v>19277406</v>
      </c>
      <c r="C238" s="16" t="s">
        <v>1253</v>
      </c>
      <c r="D238" s="178">
        <v>36</v>
      </c>
      <c r="E238" s="178">
        <v>22</v>
      </c>
      <c r="F238" s="178">
        <v>25</v>
      </c>
    </row>
    <row r="239" spans="2:6" x14ac:dyDescent="0.25">
      <c r="B239" s="177">
        <v>19277408</v>
      </c>
      <c r="C239" s="16" t="s">
        <v>1254</v>
      </c>
      <c r="D239" s="178">
        <v>181</v>
      </c>
      <c r="E239" s="178">
        <v>138</v>
      </c>
      <c r="F239" s="178">
        <v>147</v>
      </c>
    </row>
    <row r="240" spans="2:6" x14ac:dyDescent="0.25">
      <c r="B240" s="177">
        <v>19277411</v>
      </c>
      <c r="C240" s="16" t="s">
        <v>1255</v>
      </c>
      <c r="D240" s="178">
        <v>105</v>
      </c>
      <c r="E240" s="178">
        <v>58</v>
      </c>
      <c r="F240" s="178">
        <v>79</v>
      </c>
    </row>
    <row r="241" spans="2:6" x14ac:dyDescent="0.25">
      <c r="B241" s="177">
        <v>19277413</v>
      </c>
      <c r="C241" s="16" t="s">
        <v>1256</v>
      </c>
      <c r="D241" s="178">
        <v>401</v>
      </c>
      <c r="E241" s="178">
        <v>238</v>
      </c>
      <c r="F241" s="178">
        <v>308</v>
      </c>
    </row>
    <row r="242" spans="2:6" x14ac:dyDescent="0.25">
      <c r="B242" s="177">
        <v>19277427</v>
      </c>
      <c r="C242" s="16" t="s">
        <v>1257</v>
      </c>
      <c r="D242" s="178">
        <v>346</v>
      </c>
      <c r="E242" s="178">
        <v>231</v>
      </c>
      <c r="F242" s="178">
        <v>243</v>
      </c>
    </row>
    <row r="243" spans="2:6" x14ac:dyDescent="0.25">
      <c r="B243" s="177">
        <v>19277431</v>
      </c>
      <c r="C243" s="16" t="s">
        <v>1258</v>
      </c>
      <c r="D243" s="178">
        <v>56</v>
      </c>
      <c r="E243" s="178">
        <v>43</v>
      </c>
      <c r="F243" s="178">
        <v>43</v>
      </c>
    </row>
    <row r="244" spans="2:6" ht="30" x14ac:dyDescent="0.25">
      <c r="B244" s="177">
        <v>19364004</v>
      </c>
      <c r="C244" s="16" t="s">
        <v>1259</v>
      </c>
      <c r="D244" s="178">
        <v>78</v>
      </c>
      <c r="E244" s="178">
        <v>39</v>
      </c>
      <c r="F244" s="178">
        <v>53</v>
      </c>
    </row>
    <row r="245" spans="2:6" x14ac:dyDescent="0.25">
      <c r="B245" s="177">
        <v>19375403</v>
      </c>
      <c r="C245" s="16" t="s">
        <v>663</v>
      </c>
      <c r="D245" s="178">
        <v>164</v>
      </c>
      <c r="E245" s="178">
        <v>58</v>
      </c>
      <c r="F245" s="178">
        <v>98</v>
      </c>
    </row>
    <row r="246" spans="2:6" x14ac:dyDescent="0.25">
      <c r="B246" s="177">
        <v>19375404</v>
      </c>
      <c r="C246" s="16" t="s">
        <v>1260</v>
      </c>
      <c r="D246" s="178">
        <v>278</v>
      </c>
      <c r="E246" s="178">
        <v>152</v>
      </c>
      <c r="F246" s="178">
        <v>192</v>
      </c>
    </row>
    <row r="247" spans="2:6" x14ac:dyDescent="0.25">
      <c r="B247" s="177">
        <v>19375405</v>
      </c>
      <c r="C247" s="16" t="s">
        <v>1261</v>
      </c>
      <c r="D247" s="178">
        <v>360</v>
      </c>
      <c r="E247" s="178">
        <v>213</v>
      </c>
      <c r="F247" s="178">
        <v>244</v>
      </c>
    </row>
    <row r="248" spans="2:6" x14ac:dyDescent="0.25">
      <c r="B248" s="177">
        <v>19375406</v>
      </c>
      <c r="C248" s="16" t="s">
        <v>1262</v>
      </c>
      <c r="D248" s="178">
        <v>107</v>
      </c>
      <c r="E248" s="178">
        <v>66</v>
      </c>
      <c r="F248" s="178">
        <v>79</v>
      </c>
    </row>
    <row r="249" spans="2:6" x14ac:dyDescent="0.25">
      <c r="B249" s="177">
        <v>19375407</v>
      </c>
      <c r="C249" s="16" t="s">
        <v>1263</v>
      </c>
      <c r="D249" s="178">
        <v>211</v>
      </c>
      <c r="E249" s="178">
        <v>160</v>
      </c>
      <c r="F249" s="178">
        <v>171</v>
      </c>
    </row>
    <row r="250" spans="2:6" x14ac:dyDescent="0.25">
      <c r="B250" s="177">
        <v>19375409</v>
      </c>
      <c r="C250" s="16" t="s">
        <v>1264</v>
      </c>
      <c r="D250" s="178">
        <v>148</v>
      </c>
      <c r="E250" s="178">
        <v>91</v>
      </c>
      <c r="F250" s="178">
        <v>94</v>
      </c>
    </row>
    <row r="251" spans="2:6" x14ac:dyDescent="0.25">
      <c r="B251" s="177">
        <v>19375410</v>
      </c>
      <c r="C251" s="16" t="s">
        <v>1265</v>
      </c>
      <c r="D251" s="178">
        <v>284</v>
      </c>
      <c r="E251" s="178">
        <v>202</v>
      </c>
      <c r="F251" s="178">
        <v>215</v>
      </c>
    </row>
    <row r="252" spans="2:6" x14ac:dyDescent="0.25">
      <c r="B252" s="177">
        <v>19375412</v>
      </c>
      <c r="C252" s="16" t="s">
        <v>1266</v>
      </c>
      <c r="D252" s="178">
        <v>190</v>
      </c>
      <c r="E252" s="178">
        <v>121</v>
      </c>
      <c r="F252" s="178">
        <v>147</v>
      </c>
    </row>
    <row r="253" spans="2:6" x14ac:dyDescent="0.25">
      <c r="B253" s="177">
        <v>19375413</v>
      </c>
      <c r="C253" s="16" t="s">
        <v>1267</v>
      </c>
      <c r="D253" s="178">
        <v>130</v>
      </c>
      <c r="E253" s="178">
        <v>42</v>
      </c>
      <c r="F253" s="178">
        <v>73</v>
      </c>
    </row>
    <row r="254" spans="2:6" x14ac:dyDescent="0.25">
      <c r="B254" s="177">
        <v>19375414</v>
      </c>
      <c r="C254" s="16" t="s">
        <v>1268</v>
      </c>
      <c r="D254" s="178">
        <v>329</v>
      </c>
      <c r="E254" s="178">
        <v>96</v>
      </c>
      <c r="F254" s="178">
        <v>198</v>
      </c>
    </row>
    <row r="255" spans="2:6" x14ac:dyDescent="0.25">
      <c r="B255" s="177">
        <v>19375415</v>
      </c>
      <c r="C255" s="16" t="s">
        <v>1269</v>
      </c>
      <c r="D255" s="178">
        <v>29</v>
      </c>
      <c r="E255" s="178">
        <v>17</v>
      </c>
      <c r="F255" s="178">
        <v>23</v>
      </c>
    </row>
    <row r="256" spans="2:6" x14ac:dyDescent="0.25">
      <c r="B256" s="177">
        <v>19375416</v>
      </c>
      <c r="C256" s="16" t="s">
        <v>1270</v>
      </c>
      <c r="D256" s="178">
        <v>4</v>
      </c>
      <c r="E256" s="178">
        <v>2</v>
      </c>
      <c r="F256" s="178">
        <v>3</v>
      </c>
    </row>
    <row r="257" spans="2:6" x14ac:dyDescent="0.25">
      <c r="B257" s="177">
        <v>19375417</v>
      </c>
      <c r="C257" s="16" t="s">
        <v>1271</v>
      </c>
      <c r="D257" s="178">
        <v>47</v>
      </c>
      <c r="E257" s="178">
        <v>11</v>
      </c>
      <c r="F257" s="178">
        <v>36</v>
      </c>
    </row>
    <row r="258" spans="2:6" x14ac:dyDescent="0.25">
      <c r="B258" s="177">
        <v>19375418</v>
      </c>
      <c r="C258" s="16" t="s">
        <v>1272</v>
      </c>
      <c r="D258" s="178">
        <v>42</v>
      </c>
      <c r="E258" s="178">
        <v>23</v>
      </c>
      <c r="F258" s="178">
        <v>28</v>
      </c>
    </row>
    <row r="259" spans="2:6" x14ac:dyDescent="0.25">
      <c r="B259" s="177">
        <v>19375419</v>
      </c>
      <c r="C259" s="16" t="s">
        <v>1273</v>
      </c>
      <c r="D259" s="178">
        <v>26</v>
      </c>
      <c r="E259" s="178">
        <v>7</v>
      </c>
      <c r="F259" s="178">
        <v>21</v>
      </c>
    </row>
    <row r="260" spans="2:6" x14ac:dyDescent="0.25">
      <c r="B260" s="177">
        <v>19375422</v>
      </c>
      <c r="C260" s="16" t="s">
        <v>1274</v>
      </c>
      <c r="D260" s="178">
        <v>310</v>
      </c>
      <c r="E260" s="178">
        <v>218</v>
      </c>
      <c r="F260" s="178">
        <v>241</v>
      </c>
    </row>
    <row r="261" spans="2:6" x14ac:dyDescent="0.25">
      <c r="B261" s="177">
        <v>19375423</v>
      </c>
      <c r="C261" s="16" t="s">
        <v>1275</v>
      </c>
      <c r="D261" s="178">
        <v>26</v>
      </c>
      <c r="E261" s="178">
        <v>8</v>
      </c>
      <c r="F261" s="178">
        <v>41</v>
      </c>
    </row>
    <row r="262" spans="2:6" x14ac:dyDescent="0.25">
      <c r="B262" s="177">
        <v>19375424</v>
      </c>
      <c r="C262" s="16" t="s">
        <v>1276</v>
      </c>
      <c r="D262" s="178">
        <v>77</v>
      </c>
      <c r="E262" s="178">
        <v>22</v>
      </c>
      <c r="F262" s="178">
        <v>47</v>
      </c>
    </row>
    <row r="263" spans="2:6" x14ac:dyDescent="0.25">
      <c r="B263" s="177">
        <v>19375425</v>
      </c>
      <c r="C263" s="16" t="s">
        <v>1277</v>
      </c>
      <c r="D263" s="178">
        <v>201</v>
      </c>
      <c r="E263" s="178">
        <v>87</v>
      </c>
      <c r="F263" s="178">
        <v>113</v>
      </c>
    </row>
    <row r="264" spans="2:6" x14ac:dyDescent="0.25">
      <c r="B264" s="177">
        <v>19375426</v>
      </c>
      <c r="C264" s="16" t="s">
        <v>1278</v>
      </c>
      <c r="D264" s="178">
        <v>28</v>
      </c>
      <c r="E264" s="178">
        <v>2</v>
      </c>
      <c r="F264" s="178">
        <v>20</v>
      </c>
    </row>
    <row r="265" spans="2:6" x14ac:dyDescent="0.25">
      <c r="B265" s="177">
        <v>19375428</v>
      </c>
      <c r="C265" s="16" t="s">
        <v>1279</v>
      </c>
      <c r="D265" s="178">
        <v>119</v>
      </c>
      <c r="E265" s="178">
        <v>14</v>
      </c>
      <c r="F265" s="178">
        <v>83</v>
      </c>
    </row>
    <row r="266" spans="2:6" x14ac:dyDescent="0.25">
      <c r="B266" s="177">
        <v>19375430</v>
      </c>
      <c r="C266" s="16" t="s">
        <v>1280</v>
      </c>
      <c r="D266" s="178">
        <v>95</v>
      </c>
      <c r="E266" s="178">
        <v>54</v>
      </c>
      <c r="F266" s="178">
        <v>67</v>
      </c>
    </row>
    <row r="267" spans="2:6" x14ac:dyDescent="0.25">
      <c r="B267" s="177">
        <v>19375431</v>
      </c>
      <c r="C267" s="16" t="s">
        <v>1281</v>
      </c>
      <c r="D267" s="178">
        <v>184</v>
      </c>
      <c r="E267" s="178">
        <v>116</v>
      </c>
      <c r="F267" s="178">
        <v>137</v>
      </c>
    </row>
    <row r="268" spans="2:6" ht="30" x14ac:dyDescent="0.25">
      <c r="B268" s="177">
        <v>19375432</v>
      </c>
      <c r="C268" s="16" t="s">
        <v>1282</v>
      </c>
      <c r="D268" s="178">
        <v>104</v>
      </c>
      <c r="E268" s="178">
        <v>68</v>
      </c>
      <c r="F268" s="178">
        <v>85</v>
      </c>
    </row>
    <row r="269" spans="2:6" x14ac:dyDescent="0.25">
      <c r="B269" s="177">
        <v>19375433</v>
      </c>
      <c r="C269" s="16" t="s">
        <v>670</v>
      </c>
      <c r="D269" s="178">
        <v>590</v>
      </c>
      <c r="E269" s="178">
        <v>302</v>
      </c>
      <c r="F269" s="178">
        <v>389</v>
      </c>
    </row>
    <row r="270" spans="2:6" x14ac:dyDescent="0.25">
      <c r="B270" s="177">
        <v>19375434</v>
      </c>
      <c r="C270" s="16" t="s">
        <v>1283</v>
      </c>
      <c r="D270" s="178">
        <v>323</v>
      </c>
      <c r="E270" s="178">
        <v>189</v>
      </c>
      <c r="F270" s="178">
        <v>222</v>
      </c>
    </row>
    <row r="271" spans="2:6" x14ac:dyDescent="0.25">
      <c r="B271" s="177">
        <v>19375435</v>
      </c>
      <c r="C271" s="16" t="s">
        <v>1284</v>
      </c>
      <c r="D271" s="178">
        <v>172</v>
      </c>
      <c r="E271" s="178">
        <v>115</v>
      </c>
      <c r="F271" s="178">
        <v>126</v>
      </c>
    </row>
    <row r="272" spans="2:6" x14ac:dyDescent="0.25">
      <c r="B272" s="177">
        <v>19375436</v>
      </c>
      <c r="C272" s="16" t="s">
        <v>1285</v>
      </c>
      <c r="D272" s="178">
        <v>277</v>
      </c>
      <c r="E272" s="178">
        <v>177</v>
      </c>
      <c r="F272" s="178">
        <v>196</v>
      </c>
    </row>
    <row r="273" spans="2:6" x14ac:dyDescent="0.25">
      <c r="B273" s="177">
        <v>19375440</v>
      </c>
      <c r="C273" s="16" t="s">
        <v>1286</v>
      </c>
      <c r="D273" s="178">
        <v>197</v>
      </c>
      <c r="E273" s="178">
        <v>72</v>
      </c>
      <c r="F273" s="178">
        <v>121</v>
      </c>
    </row>
    <row r="274" spans="2:6" x14ac:dyDescent="0.25">
      <c r="B274" s="177">
        <v>19375441</v>
      </c>
      <c r="C274" s="16" t="s">
        <v>1287</v>
      </c>
      <c r="D274" s="178">
        <v>33</v>
      </c>
      <c r="E274" s="178">
        <v>19</v>
      </c>
      <c r="F274" s="178">
        <v>23</v>
      </c>
    </row>
    <row r="275" spans="2:6" x14ac:dyDescent="0.25">
      <c r="B275" s="177">
        <v>19375442</v>
      </c>
      <c r="C275" s="16" t="s">
        <v>1288</v>
      </c>
      <c r="D275" s="178">
        <v>88</v>
      </c>
      <c r="E275" s="178">
        <v>34</v>
      </c>
      <c r="F275" s="178">
        <v>62</v>
      </c>
    </row>
    <row r="276" spans="2:6" x14ac:dyDescent="0.25">
      <c r="B276" s="177">
        <v>19375444</v>
      </c>
      <c r="C276" s="16" t="s">
        <v>1289</v>
      </c>
      <c r="D276" s="178">
        <v>476</v>
      </c>
      <c r="E276" s="178">
        <v>276</v>
      </c>
      <c r="F276" s="178">
        <v>330</v>
      </c>
    </row>
    <row r="277" spans="2:6" x14ac:dyDescent="0.25">
      <c r="B277" s="177">
        <v>19375445</v>
      </c>
      <c r="C277" s="16" t="s">
        <v>1290</v>
      </c>
      <c r="D277" s="178">
        <v>297</v>
      </c>
      <c r="E277" s="178">
        <v>72</v>
      </c>
      <c r="F277" s="178">
        <v>159</v>
      </c>
    </row>
    <row r="278" spans="2:6" x14ac:dyDescent="0.25">
      <c r="B278" s="177">
        <v>19375446</v>
      </c>
      <c r="C278" s="16" t="s">
        <v>1291</v>
      </c>
      <c r="D278" s="178">
        <v>12</v>
      </c>
      <c r="E278" s="178">
        <v>9</v>
      </c>
      <c r="F278" s="178">
        <v>8</v>
      </c>
    </row>
    <row r="279" spans="2:6" x14ac:dyDescent="0.25">
      <c r="B279" s="177">
        <v>19375447</v>
      </c>
      <c r="C279" s="16" t="s">
        <v>1292</v>
      </c>
      <c r="D279" s="178">
        <v>294</v>
      </c>
      <c r="E279" s="178">
        <v>151</v>
      </c>
      <c r="F279" s="178">
        <v>211</v>
      </c>
    </row>
    <row r="280" spans="2:6" ht="30" x14ac:dyDescent="0.25">
      <c r="B280" s="177">
        <v>19375448</v>
      </c>
      <c r="C280" s="16" t="s">
        <v>675</v>
      </c>
      <c r="D280" s="178">
        <v>496</v>
      </c>
      <c r="E280" s="178">
        <v>255</v>
      </c>
      <c r="F280" s="178">
        <v>349</v>
      </c>
    </row>
    <row r="281" spans="2:6" ht="30" x14ac:dyDescent="0.25">
      <c r="B281" s="177">
        <v>19377409</v>
      </c>
      <c r="C281" s="16" t="s">
        <v>1293</v>
      </c>
      <c r="D281" s="178">
        <v>152</v>
      </c>
      <c r="E281" s="178">
        <v>105</v>
      </c>
      <c r="F281" s="178">
        <v>111</v>
      </c>
    </row>
    <row r="282" spans="2:6" ht="30" x14ac:dyDescent="0.25">
      <c r="B282" s="177">
        <v>19377412</v>
      </c>
      <c r="C282" s="16" t="s">
        <v>1294</v>
      </c>
      <c r="D282" s="178">
        <v>36</v>
      </c>
      <c r="E282" s="178">
        <v>22</v>
      </c>
      <c r="F282" s="178">
        <v>23</v>
      </c>
    </row>
    <row r="283" spans="2:6" x14ac:dyDescent="0.25">
      <c r="B283" s="177">
        <v>19377415</v>
      </c>
      <c r="C283" s="16" t="s">
        <v>1295</v>
      </c>
      <c r="D283" s="178">
        <v>80</v>
      </c>
      <c r="E283" s="178">
        <v>36</v>
      </c>
      <c r="F283" s="178">
        <v>42</v>
      </c>
    </row>
    <row r="284" spans="2:6" x14ac:dyDescent="0.25">
      <c r="B284" s="177">
        <v>19377425</v>
      </c>
      <c r="C284" s="16" t="s">
        <v>1296</v>
      </c>
      <c r="D284" s="178">
        <v>304</v>
      </c>
      <c r="E284" s="178">
        <v>173</v>
      </c>
      <c r="F284" s="178">
        <v>206</v>
      </c>
    </row>
    <row r="285" spans="2:6" ht="30" x14ac:dyDescent="0.25">
      <c r="B285" s="177">
        <v>19377435</v>
      </c>
      <c r="C285" s="16" t="s">
        <v>679</v>
      </c>
      <c r="D285" s="178">
        <v>160</v>
      </c>
      <c r="E285" s="178">
        <v>102</v>
      </c>
      <c r="F285" s="178">
        <v>120</v>
      </c>
    </row>
    <row r="286" spans="2:6" x14ac:dyDescent="0.25">
      <c r="B286" s="177">
        <v>19377437</v>
      </c>
      <c r="C286" s="16" t="s">
        <v>1297</v>
      </c>
      <c r="D286" s="178">
        <v>5</v>
      </c>
      <c r="E286" s="178">
        <v>2</v>
      </c>
      <c r="F286" s="178">
        <v>5</v>
      </c>
    </row>
    <row r="287" spans="2:6" x14ac:dyDescent="0.25">
      <c r="B287" s="177">
        <v>19377439</v>
      </c>
      <c r="C287" s="16" t="s">
        <v>1298</v>
      </c>
      <c r="D287" s="178">
        <v>95</v>
      </c>
      <c r="E287" s="178">
        <v>63</v>
      </c>
      <c r="F287" s="178">
        <v>69</v>
      </c>
    </row>
    <row r="288" spans="2:6" ht="30" x14ac:dyDescent="0.25">
      <c r="B288" s="177">
        <v>19475401</v>
      </c>
      <c r="C288" s="16" t="s">
        <v>1299</v>
      </c>
      <c r="D288" s="178">
        <v>89</v>
      </c>
      <c r="E288" s="178">
        <v>38</v>
      </c>
      <c r="F288" s="178">
        <v>49</v>
      </c>
    </row>
    <row r="289" spans="2:6" x14ac:dyDescent="0.25">
      <c r="B289" s="177">
        <v>19475402</v>
      </c>
      <c r="C289" s="16" t="s">
        <v>1300</v>
      </c>
      <c r="D289" s="178">
        <v>161</v>
      </c>
      <c r="E289" s="178">
        <v>67</v>
      </c>
      <c r="F289" s="178">
        <v>103</v>
      </c>
    </row>
    <row r="290" spans="2:6" x14ac:dyDescent="0.25">
      <c r="B290" s="177">
        <v>19475404</v>
      </c>
      <c r="C290" s="16" t="s">
        <v>1301</v>
      </c>
      <c r="D290" s="178">
        <v>117</v>
      </c>
      <c r="E290" s="178">
        <v>55</v>
      </c>
      <c r="F290" s="178">
        <v>71</v>
      </c>
    </row>
    <row r="291" spans="2:6" x14ac:dyDescent="0.25">
      <c r="B291" s="177">
        <v>19475405</v>
      </c>
      <c r="C291" s="16" t="s">
        <v>1302</v>
      </c>
      <c r="D291" s="178">
        <v>223</v>
      </c>
      <c r="E291" s="178">
        <v>155</v>
      </c>
      <c r="F291" s="178">
        <v>184</v>
      </c>
    </row>
    <row r="292" spans="2:6" x14ac:dyDescent="0.25">
      <c r="B292" s="177">
        <v>19475406</v>
      </c>
      <c r="C292" s="16" t="s">
        <v>1303</v>
      </c>
      <c r="D292" s="178">
        <v>755</v>
      </c>
      <c r="E292" s="178">
        <v>315</v>
      </c>
      <c r="F292" s="178">
        <v>524</v>
      </c>
    </row>
    <row r="293" spans="2:6" x14ac:dyDescent="0.25">
      <c r="B293" s="177">
        <v>19475407</v>
      </c>
      <c r="C293" s="16" t="s">
        <v>1304</v>
      </c>
      <c r="D293" s="178">
        <v>628</v>
      </c>
      <c r="E293" s="178">
        <v>270</v>
      </c>
      <c r="F293" s="178">
        <v>423</v>
      </c>
    </row>
    <row r="294" spans="2:6" x14ac:dyDescent="0.25">
      <c r="B294" s="177">
        <v>19475409</v>
      </c>
      <c r="C294" s="16" t="s">
        <v>1305</v>
      </c>
      <c r="D294" s="178">
        <v>139</v>
      </c>
      <c r="E294" s="178">
        <v>66</v>
      </c>
      <c r="F294" s="178">
        <v>95</v>
      </c>
    </row>
    <row r="295" spans="2:6" x14ac:dyDescent="0.25">
      <c r="B295" s="177">
        <v>19475411</v>
      </c>
      <c r="C295" s="16" t="s">
        <v>1306</v>
      </c>
      <c r="D295" s="178">
        <v>200</v>
      </c>
      <c r="E295" s="178">
        <v>75</v>
      </c>
      <c r="F295" s="178">
        <v>109</v>
      </c>
    </row>
    <row r="296" spans="2:6" x14ac:dyDescent="0.25">
      <c r="B296" s="177">
        <v>19475413</v>
      </c>
      <c r="C296" s="16" t="s">
        <v>1307</v>
      </c>
      <c r="D296" s="178">
        <v>221</v>
      </c>
      <c r="E296" s="178">
        <v>112</v>
      </c>
      <c r="F296" s="178">
        <v>140</v>
      </c>
    </row>
    <row r="297" spans="2:6" x14ac:dyDescent="0.25">
      <c r="B297" s="177">
        <v>19475414</v>
      </c>
      <c r="C297" s="16" t="s">
        <v>1308</v>
      </c>
      <c r="D297" s="178">
        <v>88</v>
      </c>
      <c r="E297" s="178">
        <v>58</v>
      </c>
      <c r="F297" s="178">
        <v>65</v>
      </c>
    </row>
    <row r="298" spans="2:6" x14ac:dyDescent="0.25">
      <c r="B298" s="177">
        <v>19475417</v>
      </c>
      <c r="C298" s="16" t="s">
        <v>1309</v>
      </c>
      <c r="D298" s="178">
        <v>98</v>
      </c>
      <c r="E298" s="178">
        <v>19</v>
      </c>
      <c r="F298" s="178">
        <v>70</v>
      </c>
    </row>
    <row r="299" spans="2:6" x14ac:dyDescent="0.25">
      <c r="B299" s="177">
        <v>19475419</v>
      </c>
      <c r="C299" s="16" t="s">
        <v>1310</v>
      </c>
      <c r="D299" s="178">
        <v>165</v>
      </c>
      <c r="E299" s="178">
        <v>100</v>
      </c>
      <c r="F299" s="178">
        <v>126</v>
      </c>
    </row>
    <row r="300" spans="2:6" x14ac:dyDescent="0.25">
      <c r="B300" s="177">
        <v>19475420</v>
      </c>
      <c r="C300" s="16" t="s">
        <v>1311</v>
      </c>
      <c r="D300" s="178">
        <v>55</v>
      </c>
      <c r="E300" s="178">
        <v>26</v>
      </c>
      <c r="F300" s="178">
        <v>29</v>
      </c>
    </row>
    <row r="301" spans="2:6" x14ac:dyDescent="0.25">
      <c r="B301" s="177">
        <v>19475424</v>
      </c>
      <c r="C301" s="16" t="s">
        <v>1312</v>
      </c>
      <c r="D301" s="178">
        <v>45</v>
      </c>
      <c r="E301" s="178">
        <v>15</v>
      </c>
      <c r="F301" s="178">
        <v>25</v>
      </c>
    </row>
    <row r="302" spans="2:6" x14ac:dyDescent="0.25">
      <c r="B302" s="177">
        <v>19475425</v>
      </c>
      <c r="C302" s="16" t="s">
        <v>1313</v>
      </c>
      <c r="D302" s="178">
        <v>26</v>
      </c>
      <c r="E302" s="178">
        <v>13</v>
      </c>
      <c r="F302" s="178">
        <v>19</v>
      </c>
    </row>
    <row r="303" spans="2:6" x14ac:dyDescent="0.25">
      <c r="B303" s="177">
        <v>19475426</v>
      </c>
      <c r="C303" s="16" t="s">
        <v>1314</v>
      </c>
      <c r="D303" s="178">
        <v>400</v>
      </c>
      <c r="E303" s="178">
        <v>81</v>
      </c>
      <c r="F303" s="178">
        <v>220</v>
      </c>
    </row>
    <row r="304" spans="2:6" x14ac:dyDescent="0.25">
      <c r="B304" s="177">
        <v>19475428</v>
      </c>
      <c r="C304" s="16" t="s">
        <v>1315</v>
      </c>
      <c r="D304" s="178">
        <v>352</v>
      </c>
      <c r="E304" s="178">
        <v>212</v>
      </c>
      <c r="F304" s="178">
        <v>274</v>
      </c>
    </row>
    <row r="305" spans="2:6" x14ac:dyDescent="0.25">
      <c r="B305" s="177">
        <v>19475429</v>
      </c>
      <c r="C305" s="16" t="s">
        <v>1316</v>
      </c>
      <c r="D305" s="178">
        <v>95</v>
      </c>
      <c r="E305" s="178">
        <v>57</v>
      </c>
      <c r="F305" s="178">
        <v>74</v>
      </c>
    </row>
    <row r="306" spans="2:6" x14ac:dyDescent="0.25">
      <c r="B306" s="177">
        <v>19475430</v>
      </c>
      <c r="C306" s="16" t="s">
        <v>1317</v>
      </c>
      <c r="D306" s="178">
        <v>296</v>
      </c>
      <c r="E306" s="178">
        <v>180</v>
      </c>
      <c r="F306" s="178">
        <v>218</v>
      </c>
    </row>
    <row r="307" spans="2:6" x14ac:dyDescent="0.25">
      <c r="B307" s="177">
        <v>19475434</v>
      </c>
      <c r="C307" s="16" t="s">
        <v>1318</v>
      </c>
      <c r="D307" s="178">
        <v>91</v>
      </c>
      <c r="E307" s="178">
        <v>11</v>
      </c>
      <c r="F307" s="178">
        <v>59</v>
      </c>
    </row>
    <row r="308" spans="2:6" x14ac:dyDescent="0.25">
      <c r="B308" s="177">
        <v>19475438</v>
      </c>
      <c r="C308" s="16" t="s">
        <v>1319</v>
      </c>
      <c r="D308" s="178">
        <v>200</v>
      </c>
      <c r="E308" s="178">
        <v>90</v>
      </c>
      <c r="F308" s="178">
        <v>139</v>
      </c>
    </row>
    <row r="309" spans="2:6" x14ac:dyDescent="0.25">
      <c r="B309" s="177">
        <v>19475440</v>
      </c>
      <c r="C309" s="16" t="s">
        <v>1320</v>
      </c>
      <c r="D309" s="178">
        <v>138</v>
      </c>
      <c r="E309" s="178">
        <v>95</v>
      </c>
      <c r="F309" s="178">
        <v>102</v>
      </c>
    </row>
    <row r="310" spans="2:6" x14ac:dyDescent="0.25">
      <c r="B310" s="177">
        <v>19475441</v>
      </c>
      <c r="C310" s="16" t="s">
        <v>1321</v>
      </c>
      <c r="D310" s="178">
        <v>571</v>
      </c>
      <c r="E310" s="178">
        <v>209</v>
      </c>
      <c r="F310" s="178">
        <v>313</v>
      </c>
    </row>
    <row r="311" spans="2:6" x14ac:dyDescent="0.25">
      <c r="B311" s="177">
        <v>19475442</v>
      </c>
      <c r="C311" s="16" t="s">
        <v>1322</v>
      </c>
      <c r="D311" s="178">
        <v>244</v>
      </c>
      <c r="E311" s="178">
        <v>132</v>
      </c>
      <c r="F311" s="178">
        <v>159</v>
      </c>
    </row>
    <row r="312" spans="2:6" x14ac:dyDescent="0.25">
      <c r="B312" s="177">
        <v>19477407</v>
      </c>
      <c r="C312" s="16" t="s">
        <v>1323</v>
      </c>
      <c r="D312" s="178">
        <v>352</v>
      </c>
      <c r="E312" s="178">
        <v>193</v>
      </c>
      <c r="F312" s="178">
        <v>272</v>
      </c>
    </row>
    <row r="313" spans="2:6" x14ac:dyDescent="0.25">
      <c r="B313" s="177">
        <v>19477413</v>
      </c>
      <c r="C313" s="16" t="s">
        <v>1324</v>
      </c>
      <c r="D313" s="178">
        <v>5</v>
      </c>
      <c r="E313" s="178">
        <v>3</v>
      </c>
      <c r="F313" s="178">
        <v>9</v>
      </c>
    </row>
    <row r="314" spans="2:6" ht="30" x14ac:dyDescent="0.25">
      <c r="B314" s="177">
        <v>19477414</v>
      </c>
      <c r="C314" s="16" t="s">
        <v>1325</v>
      </c>
      <c r="D314" s="178">
        <v>187</v>
      </c>
      <c r="E314" s="178">
        <v>84</v>
      </c>
      <c r="F314" s="178">
        <v>173</v>
      </c>
    </row>
    <row r="315" spans="2:6" x14ac:dyDescent="0.25">
      <c r="B315" s="177">
        <v>19477417</v>
      </c>
      <c r="C315" s="16" t="s">
        <v>1326</v>
      </c>
      <c r="D315" s="178">
        <v>30</v>
      </c>
      <c r="E315" s="178">
        <v>3</v>
      </c>
      <c r="F315" s="178">
        <v>16</v>
      </c>
    </row>
    <row r="316" spans="2:6" x14ac:dyDescent="0.25">
      <c r="B316" s="177">
        <v>19477422</v>
      </c>
      <c r="C316" s="16" t="s">
        <v>1327</v>
      </c>
      <c r="D316" s="178">
        <v>10</v>
      </c>
      <c r="E316" s="178">
        <v>2</v>
      </c>
      <c r="F316" s="178">
        <v>7</v>
      </c>
    </row>
    <row r="317" spans="2:6" x14ac:dyDescent="0.25">
      <c r="B317" s="177">
        <v>19477423</v>
      </c>
      <c r="C317" s="16" t="s">
        <v>1328</v>
      </c>
      <c r="D317" s="178">
        <v>177</v>
      </c>
      <c r="E317" s="178">
        <v>108</v>
      </c>
      <c r="F317" s="178">
        <v>135</v>
      </c>
    </row>
    <row r="318" spans="2:6" x14ac:dyDescent="0.25">
      <c r="B318" s="177">
        <v>19477435</v>
      </c>
      <c r="C318" s="16" t="s">
        <v>1329</v>
      </c>
      <c r="D318" s="178">
        <v>890</v>
      </c>
      <c r="E318" s="178">
        <v>318</v>
      </c>
      <c r="F318" s="178">
        <v>637</v>
      </c>
    </row>
    <row r="319" spans="2:6" x14ac:dyDescent="0.25">
      <c r="B319" s="177">
        <v>19477438</v>
      </c>
      <c r="C319" s="16" t="s">
        <v>1330</v>
      </c>
      <c r="D319" s="178">
        <v>284</v>
      </c>
      <c r="E319" s="178">
        <v>112</v>
      </c>
      <c r="F319" s="178">
        <v>155</v>
      </c>
    </row>
    <row r="320" spans="2:6" x14ac:dyDescent="0.25">
      <c r="B320" s="177">
        <v>19477442</v>
      </c>
      <c r="C320" s="16" t="s">
        <v>1331</v>
      </c>
      <c r="D320" s="178">
        <v>16</v>
      </c>
      <c r="E320" s="178">
        <v>1</v>
      </c>
      <c r="F320" s="178">
        <v>9</v>
      </c>
    </row>
    <row r="321" spans="2:6" x14ac:dyDescent="0.25">
      <c r="B321" s="177">
        <v>19477454</v>
      </c>
      <c r="C321" s="16" t="s">
        <v>654</v>
      </c>
      <c r="D321" s="178">
        <v>200</v>
      </c>
      <c r="E321" s="178">
        <v>53</v>
      </c>
      <c r="F321" s="178">
        <v>104</v>
      </c>
    </row>
    <row r="322" spans="2:6" x14ac:dyDescent="0.25">
      <c r="B322" s="177">
        <v>19477455</v>
      </c>
      <c r="C322" s="16" t="s">
        <v>1332</v>
      </c>
      <c r="D322" s="178">
        <v>25</v>
      </c>
      <c r="E322" s="178">
        <v>8</v>
      </c>
      <c r="F322" s="178">
        <v>19</v>
      </c>
    </row>
    <row r="323" spans="2:6" x14ac:dyDescent="0.25">
      <c r="B323" s="177">
        <v>19575402</v>
      </c>
      <c r="C323" s="16" t="s">
        <v>1333</v>
      </c>
      <c r="D323" s="178">
        <v>98</v>
      </c>
      <c r="E323" s="178">
        <v>38</v>
      </c>
      <c r="F323" s="178">
        <v>54</v>
      </c>
    </row>
    <row r="324" spans="2:6" x14ac:dyDescent="0.25">
      <c r="B324" s="177">
        <v>19575404</v>
      </c>
      <c r="C324" s="16" t="s">
        <v>1334</v>
      </c>
      <c r="D324" s="178">
        <v>169</v>
      </c>
      <c r="E324" s="178">
        <v>65</v>
      </c>
      <c r="F324" s="178">
        <v>96</v>
      </c>
    </row>
    <row r="325" spans="2:6" ht="30" x14ac:dyDescent="0.25">
      <c r="B325" s="177">
        <v>19575405</v>
      </c>
      <c r="C325" s="16" t="s">
        <v>1335</v>
      </c>
      <c r="D325" s="178">
        <v>277</v>
      </c>
      <c r="E325" s="178">
        <v>117</v>
      </c>
      <c r="F325" s="178">
        <v>154</v>
      </c>
    </row>
    <row r="326" spans="2:6" x14ac:dyDescent="0.25">
      <c r="B326" s="177">
        <v>19575406</v>
      </c>
      <c r="C326" s="16" t="s">
        <v>1336</v>
      </c>
      <c r="D326" s="178">
        <v>99</v>
      </c>
      <c r="E326" s="178">
        <v>35</v>
      </c>
      <c r="F326" s="178">
        <v>53</v>
      </c>
    </row>
    <row r="327" spans="2:6" x14ac:dyDescent="0.25">
      <c r="B327" s="177">
        <v>19575408</v>
      </c>
      <c r="C327" s="16" t="s">
        <v>1337</v>
      </c>
      <c r="D327" s="178">
        <v>211</v>
      </c>
      <c r="E327" s="178">
        <v>93</v>
      </c>
      <c r="F327" s="178">
        <v>139</v>
      </c>
    </row>
    <row r="328" spans="2:6" x14ac:dyDescent="0.25">
      <c r="B328" s="177">
        <v>19575410</v>
      </c>
      <c r="C328" s="16" t="s">
        <v>1338</v>
      </c>
      <c r="D328" s="178">
        <v>157</v>
      </c>
      <c r="E328" s="178">
        <v>62</v>
      </c>
      <c r="F328" s="178">
        <v>91</v>
      </c>
    </row>
    <row r="329" spans="2:6" x14ac:dyDescent="0.25">
      <c r="B329" s="177">
        <v>19575413</v>
      </c>
      <c r="C329" s="16" t="s">
        <v>1339</v>
      </c>
      <c r="D329" s="178">
        <v>818</v>
      </c>
      <c r="E329" s="178">
        <v>414</v>
      </c>
      <c r="F329" s="178">
        <v>529</v>
      </c>
    </row>
    <row r="330" spans="2:6" x14ac:dyDescent="0.25">
      <c r="B330" s="177">
        <v>19575414</v>
      </c>
      <c r="C330" s="16" t="s">
        <v>1340</v>
      </c>
      <c r="D330" s="178">
        <v>39</v>
      </c>
      <c r="E330" s="178">
        <v>22</v>
      </c>
      <c r="F330" s="178">
        <v>28</v>
      </c>
    </row>
    <row r="331" spans="2:6" x14ac:dyDescent="0.25">
      <c r="B331" s="177">
        <v>19575415</v>
      </c>
      <c r="C331" s="16" t="s">
        <v>1341</v>
      </c>
      <c r="D331" s="178">
        <v>124</v>
      </c>
      <c r="E331" s="178">
        <v>65</v>
      </c>
      <c r="F331" s="178">
        <v>73</v>
      </c>
    </row>
    <row r="332" spans="2:6" x14ac:dyDescent="0.25">
      <c r="B332" s="177">
        <v>19575418</v>
      </c>
      <c r="C332" s="16" t="s">
        <v>1342</v>
      </c>
      <c r="D332" s="178">
        <v>387</v>
      </c>
      <c r="E332" s="178">
        <v>199</v>
      </c>
      <c r="F332" s="178">
        <v>227</v>
      </c>
    </row>
    <row r="333" spans="2:6" x14ac:dyDescent="0.25">
      <c r="B333" s="177">
        <v>19575419</v>
      </c>
      <c r="C333" s="16" t="s">
        <v>1343</v>
      </c>
      <c r="D333" s="178">
        <v>347</v>
      </c>
      <c r="E333" s="178">
        <v>114</v>
      </c>
      <c r="F333" s="178">
        <v>185</v>
      </c>
    </row>
    <row r="334" spans="2:6" x14ac:dyDescent="0.25">
      <c r="B334" s="177">
        <v>19575420</v>
      </c>
      <c r="C334" s="16" t="s">
        <v>1344</v>
      </c>
      <c r="D334" s="178">
        <v>298</v>
      </c>
      <c r="E334" s="178">
        <v>174</v>
      </c>
      <c r="F334" s="178">
        <v>199</v>
      </c>
    </row>
    <row r="335" spans="2:6" x14ac:dyDescent="0.25">
      <c r="B335" s="177">
        <v>19575427</v>
      </c>
      <c r="C335" s="16" t="s">
        <v>1345</v>
      </c>
      <c r="D335" s="178">
        <v>193</v>
      </c>
      <c r="E335" s="178">
        <v>41</v>
      </c>
      <c r="F335" s="178">
        <v>104</v>
      </c>
    </row>
    <row r="336" spans="2:6" x14ac:dyDescent="0.25">
      <c r="B336" s="177">
        <v>19575429</v>
      </c>
      <c r="C336" s="16" t="s">
        <v>1346</v>
      </c>
      <c r="D336" s="178">
        <v>40</v>
      </c>
      <c r="E336" s="178">
        <v>26</v>
      </c>
      <c r="F336" s="178">
        <v>27</v>
      </c>
    </row>
    <row r="337" spans="2:6" ht="30" x14ac:dyDescent="0.25">
      <c r="B337" s="177">
        <v>19575431</v>
      </c>
      <c r="C337" s="16" t="s">
        <v>1347</v>
      </c>
      <c r="D337" s="178">
        <v>230</v>
      </c>
      <c r="E337" s="178">
        <v>65</v>
      </c>
      <c r="F337" s="178">
        <v>130</v>
      </c>
    </row>
    <row r="338" spans="2:6" x14ac:dyDescent="0.25">
      <c r="B338" s="177">
        <v>19575432</v>
      </c>
      <c r="C338" s="16" t="s">
        <v>1348</v>
      </c>
      <c r="D338" s="178">
        <v>48</v>
      </c>
      <c r="E338" s="178">
        <v>13</v>
      </c>
      <c r="F338" s="178">
        <v>40</v>
      </c>
    </row>
    <row r="339" spans="2:6" ht="30" x14ac:dyDescent="0.25">
      <c r="B339" s="177">
        <v>19577405</v>
      </c>
      <c r="C339" s="16" t="s">
        <v>704</v>
      </c>
      <c r="D339" s="178">
        <v>403</v>
      </c>
      <c r="E339" s="178">
        <v>132</v>
      </c>
      <c r="F339" s="178">
        <v>224</v>
      </c>
    </row>
    <row r="340" spans="2:6" x14ac:dyDescent="0.25">
      <c r="B340" s="177">
        <v>19577411</v>
      </c>
      <c r="C340" s="16" t="s">
        <v>1349</v>
      </c>
      <c r="D340" s="178">
        <v>54</v>
      </c>
      <c r="E340" s="178">
        <v>36</v>
      </c>
      <c r="F340" s="178">
        <v>38</v>
      </c>
    </row>
    <row r="341" spans="2:6" x14ac:dyDescent="0.25">
      <c r="B341" s="177">
        <v>19577413</v>
      </c>
      <c r="C341" s="16" t="s">
        <v>1350</v>
      </c>
      <c r="D341" s="178">
        <v>262</v>
      </c>
      <c r="E341" s="178">
        <v>187</v>
      </c>
      <c r="F341" s="178">
        <v>192</v>
      </c>
    </row>
    <row r="342" spans="2:6" x14ac:dyDescent="0.25">
      <c r="B342" s="177">
        <v>19577414</v>
      </c>
      <c r="C342" s="16" t="s">
        <v>1351</v>
      </c>
      <c r="D342" s="178">
        <v>186</v>
      </c>
      <c r="E342" s="178">
        <v>124</v>
      </c>
      <c r="F342" s="178">
        <v>138</v>
      </c>
    </row>
    <row r="343" spans="2:6" x14ac:dyDescent="0.25">
      <c r="B343" s="177">
        <v>19577417</v>
      </c>
      <c r="C343" s="16" t="s">
        <v>1352</v>
      </c>
      <c r="D343" s="178">
        <v>37</v>
      </c>
      <c r="E343" s="178">
        <v>26</v>
      </c>
      <c r="F343" s="178">
        <v>30</v>
      </c>
    </row>
    <row r="344" spans="2:6" x14ac:dyDescent="0.25">
      <c r="B344" s="177">
        <v>19675401</v>
      </c>
      <c r="C344" s="16" t="s">
        <v>1353</v>
      </c>
      <c r="D344" s="178">
        <v>16</v>
      </c>
      <c r="E344" s="178">
        <v>4</v>
      </c>
      <c r="F344" s="178">
        <v>8</v>
      </c>
    </row>
    <row r="345" spans="2:6" ht="30" x14ac:dyDescent="0.25">
      <c r="B345" s="177">
        <v>19675402</v>
      </c>
      <c r="C345" s="16" t="s">
        <v>1354</v>
      </c>
      <c r="D345" s="178">
        <v>139</v>
      </c>
      <c r="E345" s="178">
        <v>65</v>
      </c>
      <c r="F345" s="178">
        <v>88</v>
      </c>
    </row>
    <row r="346" spans="2:6" ht="30" x14ac:dyDescent="0.25">
      <c r="B346" s="177">
        <v>19675403</v>
      </c>
      <c r="C346" s="16" t="s">
        <v>1355</v>
      </c>
      <c r="D346" s="178">
        <v>131</v>
      </c>
      <c r="E346" s="178">
        <v>76</v>
      </c>
      <c r="F346" s="178">
        <v>83</v>
      </c>
    </row>
    <row r="347" spans="2:6" x14ac:dyDescent="0.25">
      <c r="B347" s="177">
        <v>19675405</v>
      </c>
      <c r="C347" s="16" t="s">
        <v>1356</v>
      </c>
      <c r="D347" s="178">
        <v>301</v>
      </c>
      <c r="E347" s="178">
        <v>19</v>
      </c>
      <c r="F347" s="178">
        <v>169</v>
      </c>
    </row>
    <row r="348" spans="2:6" x14ac:dyDescent="0.25">
      <c r="B348" s="177">
        <v>19675406</v>
      </c>
      <c r="C348" s="16" t="s">
        <v>1357</v>
      </c>
      <c r="D348" s="178">
        <v>114</v>
      </c>
      <c r="E348" s="178">
        <v>33</v>
      </c>
      <c r="F348" s="178">
        <v>61</v>
      </c>
    </row>
    <row r="349" spans="2:6" x14ac:dyDescent="0.25">
      <c r="B349" s="177">
        <v>19675407</v>
      </c>
      <c r="C349" s="16" t="s">
        <v>1358</v>
      </c>
      <c r="D349" s="178">
        <v>8</v>
      </c>
      <c r="E349" s="178">
        <v>4</v>
      </c>
      <c r="F349" s="178">
        <v>8</v>
      </c>
    </row>
    <row r="350" spans="2:6" x14ac:dyDescent="0.25">
      <c r="B350" s="177">
        <v>19675408</v>
      </c>
      <c r="C350" s="16" t="s">
        <v>1359</v>
      </c>
      <c r="D350" s="178">
        <v>403</v>
      </c>
      <c r="E350" s="178">
        <v>193</v>
      </c>
      <c r="F350" s="178">
        <v>266</v>
      </c>
    </row>
    <row r="351" spans="2:6" x14ac:dyDescent="0.25">
      <c r="B351" s="177">
        <v>19675409</v>
      </c>
      <c r="C351" s="16" t="s">
        <v>1360</v>
      </c>
      <c r="D351" s="178">
        <v>69</v>
      </c>
      <c r="E351" s="178">
        <v>34</v>
      </c>
      <c r="F351" s="178">
        <v>50</v>
      </c>
    </row>
    <row r="352" spans="2:6" ht="30" x14ac:dyDescent="0.25">
      <c r="B352" s="177">
        <v>19675410</v>
      </c>
      <c r="C352" s="16" t="s">
        <v>1361</v>
      </c>
      <c r="D352" s="178">
        <v>165</v>
      </c>
      <c r="E352" s="178">
        <v>53</v>
      </c>
      <c r="F352" s="178">
        <v>103</v>
      </c>
    </row>
    <row r="353" spans="2:6" x14ac:dyDescent="0.25">
      <c r="B353" s="177">
        <v>19675411</v>
      </c>
      <c r="C353" s="16" t="s">
        <v>1362</v>
      </c>
      <c r="D353" s="178">
        <v>203</v>
      </c>
      <c r="E353" s="178">
        <v>143</v>
      </c>
      <c r="F353" s="178">
        <v>149</v>
      </c>
    </row>
    <row r="354" spans="2:6" ht="30" x14ac:dyDescent="0.25">
      <c r="B354" s="177">
        <v>19675412</v>
      </c>
      <c r="C354" s="16" t="s">
        <v>1363</v>
      </c>
      <c r="D354" s="178">
        <v>287</v>
      </c>
      <c r="E354" s="178">
        <v>119</v>
      </c>
      <c r="F354" s="178">
        <v>152</v>
      </c>
    </row>
    <row r="355" spans="2:6" ht="30" x14ac:dyDescent="0.25">
      <c r="B355" s="177">
        <v>19677408</v>
      </c>
      <c r="C355" s="16" t="s">
        <v>1364</v>
      </c>
      <c r="D355" s="178">
        <v>22</v>
      </c>
      <c r="E355" s="178">
        <v>8</v>
      </c>
      <c r="F355" s="178">
        <v>23</v>
      </c>
    </row>
    <row r="356" spans="2:6" ht="30" x14ac:dyDescent="0.25">
      <c r="B356" s="177">
        <v>50000009</v>
      </c>
      <c r="C356" s="16" t="s">
        <v>547</v>
      </c>
      <c r="D356" s="178">
        <v>516</v>
      </c>
      <c r="E356" s="178">
        <v>311</v>
      </c>
      <c r="F356" s="178">
        <v>363</v>
      </c>
    </row>
    <row r="357" spans="2:6" ht="30" x14ac:dyDescent="0.25">
      <c r="B357" s="177">
        <v>50000020</v>
      </c>
      <c r="C357" s="16" t="s">
        <v>1365</v>
      </c>
      <c r="D357" s="178">
        <v>206</v>
      </c>
      <c r="E357" s="178">
        <v>101</v>
      </c>
      <c r="F357" s="178">
        <v>138</v>
      </c>
    </row>
    <row r="358" spans="2:6" x14ac:dyDescent="0.25">
      <c r="B358" s="177">
        <v>50000022</v>
      </c>
      <c r="C358" s="16" t="s">
        <v>545</v>
      </c>
      <c r="D358" s="178">
        <v>36</v>
      </c>
      <c r="E358" s="178">
        <v>20</v>
      </c>
      <c r="F358" s="178">
        <v>21</v>
      </c>
    </row>
    <row r="359" spans="2:6" ht="30" x14ac:dyDescent="0.25">
      <c r="B359" s="177">
        <v>50000023</v>
      </c>
      <c r="C359" s="16" t="s">
        <v>1366</v>
      </c>
      <c r="D359" s="178">
        <v>404</v>
      </c>
      <c r="E359" s="178">
        <v>203</v>
      </c>
      <c r="F359" s="178">
        <v>267</v>
      </c>
    </row>
    <row r="360" spans="2:6" x14ac:dyDescent="0.25">
      <c r="B360" s="177">
        <v>50000121</v>
      </c>
      <c r="C360" s="16" t="s">
        <v>565</v>
      </c>
      <c r="D360" s="178">
        <v>101</v>
      </c>
      <c r="E360" s="178">
        <v>67</v>
      </c>
      <c r="F360" s="178">
        <v>71</v>
      </c>
    </row>
    <row r="361" spans="2:6" x14ac:dyDescent="0.25">
      <c r="B361" s="177">
        <v>50000134</v>
      </c>
      <c r="C361" s="16" t="s">
        <v>549</v>
      </c>
      <c r="D361" s="178">
        <v>183</v>
      </c>
      <c r="E361" s="178">
        <v>72</v>
      </c>
      <c r="F361" s="178">
        <v>103</v>
      </c>
    </row>
    <row r="362" spans="2:6" x14ac:dyDescent="0.25">
      <c r="B362" s="177">
        <v>50000138</v>
      </c>
      <c r="C362" s="16" t="s">
        <v>1367</v>
      </c>
      <c r="D362" s="178">
        <v>16</v>
      </c>
      <c r="E362" s="178">
        <v>8</v>
      </c>
      <c r="F362" s="178">
        <v>8</v>
      </c>
    </row>
    <row r="363" spans="2:6" ht="30" x14ac:dyDescent="0.25">
      <c r="B363" s="177">
        <v>50000139</v>
      </c>
      <c r="C363" s="16" t="s">
        <v>1368</v>
      </c>
      <c r="D363" s="178">
        <v>212</v>
      </c>
      <c r="E363" s="178">
        <v>98</v>
      </c>
      <c r="F363" s="178">
        <v>137</v>
      </c>
    </row>
    <row r="364" spans="2:6" x14ac:dyDescent="0.25">
      <c r="B364" s="177">
        <v>50000140</v>
      </c>
      <c r="C364" s="16" t="s">
        <v>548</v>
      </c>
      <c r="D364" s="178">
        <v>119</v>
      </c>
      <c r="E364" s="178">
        <v>55</v>
      </c>
      <c r="F364" s="178">
        <v>69</v>
      </c>
    </row>
    <row r="365" spans="2:6" x14ac:dyDescent="0.25">
      <c r="B365" s="177">
        <v>50075401</v>
      </c>
      <c r="C365" s="16" t="s">
        <v>539</v>
      </c>
      <c r="D365" s="178">
        <v>112</v>
      </c>
      <c r="E365" s="178">
        <v>65</v>
      </c>
      <c r="F365" s="178">
        <v>72</v>
      </c>
    </row>
    <row r="366" spans="2:6" x14ac:dyDescent="0.25">
      <c r="B366" s="177">
        <v>50075403</v>
      </c>
      <c r="C366" s="16" t="s">
        <v>546</v>
      </c>
      <c r="D366" s="178">
        <v>252</v>
      </c>
      <c r="E366" s="178">
        <v>173</v>
      </c>
      <c r="F366" s="178">
        <v>188</v>
      </c>
    </row>
    <row r="367" spans="2:6" ht="30" x14ac:dyDescent="0.25">
      <c r="B367" s="177">
        <v>50075404</v>
      </c>
      <c r="C367" s="16" t="s">
        <v>1369</v>
      </c>
      <c r="D367" s="178">
        <v>2</v>
      </c>
      <c r="E367" s="178">
        <v>1</v>
      </c>
      <c r="F367" s="178">
        <v>2</v>
      </c>
    </row>
    <row r="368" spans="2:6" x14ac:dyDescent="0.25">
      <c r="B368" s="177">
        <v>50075405</v>
      </c>
      <c r="C368" s="16" t="s">
        <v>552</v>
      </c>
      <c r="D368" s="178">
        <v>50</v>
      </c>
      <c r="E368" s="178">
        <v>25</v>
      </c>
      <c r="F368" s="178">
        <v>31</v>
      </c>
    </row>
    <row r="369" spans="2:6" x14ac:dyDescent="0.25">
      <c r="B369" s="177">
        <v>50075406</v>
      </c>
      <c r="C369" s="16" t="s">
        <v>562</v>
      </c>
      <c r="D369" s="178">
        <v>12</v>
      </c>
      <c r="E369" s="178">
        <v>5</v>
      </c>
      <c r="F369" s="178">
        <v>6</v>
      </c>
    </row>
    <row r="370" spans="2:6" x14ac:dyDescent="0.25">
      <c r="B370" s="177">
        <v>50075407</v>
      </c>
      <c r="C370" s="16" t="s">
        <v>1370</v>
      </c>
      <c r="D370" s="178">
        <v>203</v>
      </c>
      <c r="E370" s="178">
        <v>134</v>
      </c>
      <c r="F370" s="178">
        <v>144</v>
      </c>
    </row>
    <row r="371" spans="2:6" x14ac:dyDescent="0.25">
      <c r="B371" s="177">
        <v>50075409</v>
      </c>
      <c r="C371" s="16" t="s">
        <v>534</v>
      </c>
      <c r="D371" s="178">
        <v>3</v>
      </c>
      <c r="E371" s="178">
        <v>2</v>
      </c>
      <c r="F371" s="178">
        <v>3</v>
      </c>
    </row>
    <row r="372" spans="2:6" ht="30" x14ac:dyDescent="0.25">
      <c r="B372" s="177">
        <v>50075410</v>
      </c>
      <c r="C372" s="16" t="s">
        <v>571</v>
      </c>
      <c r="D372" s="178">
        <v>239</v>
      </c>
      <c r="E372" s="178">
        <v>139</v>
      </c>
      <c r="F372" s="178">
        <v>159</v>
      </c>
    </row>
    <row r="373" spans="2:6" x14ac:dyDescent="0.25">
      <c r="B373" s="177">
        <v>50075411</v>
      </c>
      <c r="C373" s="16" t="s">
        <v>555</v>
      </c>
      <c r="D373" s="178">
        <v>47</v>
      </c>
      <c r="E373" s="178">
        <v>41</v>
      </c>
      <c r="F373" s="178">
        <v>44</v>
      </c>
    </row>
    <row r="374" spans="2:6" x14ac:dyDescent="0.25">
      <c r="B374" s="177">
        <v>50075412</v>
      </c>
      <c r="C374" s="16" t="s">
        <v>572</v>
      </c>
      <c r="D374" s="178">
        <v>4</v>
      </c>
      <c r="E374" s="178">
        <v>3</v>
      </c>
      <c r="F374" s="178">
        <v>6</v>
      </c>
    </row>
    <row r="375" spans="2:6" x14ac:dyDescent="0.25">
      <c r="B375" s="177">
        <v>50075413</v>
      </c>
      <c r="C375" s="16" t="s">
        <v>1371</v>
      </c>
      <c r="D375" s="178">
        <v>117</v>
      </c>
      <c r="E375" s="178">
        <v>62</v>
      </c>
      <c r="F375" s="178">
        <v>74</v>
      </c>
    </row>
    <row r="376" spans="2:6" x14ac:dyDescent="0.25">
      <c r="B376" s="177">
        <v>50075414</v>
      </c>
      <c r="C376" s="16" t="s">
        <v>556</v>
      </c>
      <c r="D376" s="178">
        <v>238</v>
      </c>
      <c r="E376" s="178">
        <v>154</v>
      </c>
      <c r="F376" s="178">
        <v>161</v>
      </c>
    </row>
    <row r="377" spans="2:6" x14ac:dyDescent="0.25">
      <c r="B377" s="177">
        <v>50075415</v>
      </c>
      <c r="C377" s="16" t="s">
        <v>559</v>
      </c>
      <c r="D377" s="178">
        <v>230</v>
      </c>
      <c r="E377" s="178">
        <v>160</v>
      </c>
      <c r="F377" s="178">
        <v>168</v>
      </c>
    </row>
    <row r="378" spans="2:6" x14ac:dyDescent="0.25">
      <c r="B378" s="177">
        <v>50075416</v>
      </c>
      <c r="C378" s="16" t="s">
        <v>558</v>
      </c>
      <c r="D378" s="178">
        <v>564</v>
      </c>
      <c r="E378" s="178">
        <v>235</v>
      </c>
      <c r="F378" s="178">
        <v>353</v>
      </c>
    </row>
    <row r="379" spans="2:6" x14ac:dyDescent="0.25">
      <c r="B379" s="177">
        <v>50075419</v>
      </c>
      <c r="C379" s="16" t="s">
        <v>553</v>
      </c>
      <c r="D379" s="178">
        <v>48</v>
      </c>
      <c r="E379" s="178">
        <v>26</v>
      </c>
      <c r="F379" s="178">
        <v>34</v>
      </c>
    </row>
    <row r="380" spans="2:6" x14ac:dyDescent="0.25">
      <c r="B380" s="177">
        <v>50075420</v>
      </c>
      <c r="C380" s="16" t="s">
        <v>554</v>
      </c>
      <c r="D380" s="178">
        <v>94</v>
      </c>
      <c r="E380" s="178">
        <v>38</v>
      </c>
      <c r="F380" s="178">
        <v>53</v>
      </c>
    </row>
    <row r="381" spans="2:6" x14ac:dyDescent="0.25">
      <c r="B381" s="177">
        <v>50075421</v>
      </c>
      <c r="C381" s="16" t="s">
        <v>563</v>
      </c>
      <c r="D381" s="178">
        <v>72</v>
      </c>
      <c r="E381" s="178">
        <v>22</v>
      </c>
      <c r="F381" s="178">
        <v>42</v>
      </c>
    </row>
    <row r="382" spans="2:6" x14ac:dyDescent="0.25">
      <c r="B382" s="177">
        <v>50075422</v>
      </c>
      <c r="C382" s="16" t="s">
        <v>567</v>
      </c>
      <c r="D382" s="178">
        <v>228</v>
      </c>
      <c r="E382" s="178">
        <v>150</v>
      </c>
      <c r="F382" s="178">
        <v>164</v>
      </c>
    </row>
    <row r="383" spans="2:6" x14ac:dyDescent="0.25">
      <c r="B383" s="177">
        <v>50075423</v>
      </c>
      <c r="C383" s="16" t="s">
        <v>569</v>
      </c>
      <c r="D383" s="178">
        <v>137</v>
      </c>
      <c r="E383" s="178">
        <v>99</v>
      </c>
      <c r="F383" s="178">
        <v>111</v>
      </c>
    </row>
    <row r="384" spans="2:6" x14ac:dyDescent="0.25">
      <c r="B384" s="177">
        <v>50075424</v>
      </c>
      <c r="C384" s="16" t="s">
        <v>570</v>
      </c>
      <c r="D384" s="178">
        <v>19</v>
      </c>
      <c r="E384" s="178">
        <v>5</v>
      </c>
      <c r="F384" s="178">
        <v>16</v>
      </c>
    </row>
    <row r="385" spans="2:6" x14ac:dyDescent="0.25">
      <c r="B385" s="177">
        <v>50075425</v>
      </c>
      <c r="C385" s="16" t="s">
        <v>540</v>
      </c>
      <c r="D385" s="178">
        <v>352</v>
      </c>
      <c r="E385" s="178">
        <v>207</v>
      </c>
      <c r="F385" s="178">
        <v>248</v>
      </c>
    </row>
    <row r="386" spans="2:6" x14ac:dyDescent="0.25">
      <c r="B386" s="177">
        <v>50075426</v>
      </c>
      <c r="C386" s="16" t="s">
        <v>537</v>
      </c>
      <c r="D386" s="178">
        <v>69</v>
      </c>
      <c r="E386" s="178">
        <v>32</v>
      </c>
      <c r="F386" s="178">
        <v>39</v>
      </c>
    </row>
    <row r="387" spans="2:6" x14ac:dyDescent="0.25">
      <c r="B387" s="177">
        <v>50075428</v>
      </c>
      <c r="C387" s="16" t="s">
        <v>1372</v>
      </c>
      <c r="D387" s="178">
        <v>457</v>
      </c>
      <c r="E387" s="178">
        <v>343</v>
      </c>
      <c r="F387" s="178">
        <v>370</v>
      </c>
    </row>
    <row r="388" spans="2:6" x14ac:dyDescent="0.25">
      <c r="B388" s="177">
        <v>50075430</v>
      </c>
      <c r="C388" s="16" t="s">
        <v>531</v>
      </c>
      <c r="D388" s="178">
        <v>46</v>
      </c>
      <c r="E388" s="178">
        <v>21</v>
      </c>
      <c r="F388" s="178">
        <v>37</v>
      </c>
    </row>
    <row r="389" spans="2:6" x14ac:dyDescent="0.25">
      <c r="B389" s="177">
        <v>50075432</v>
      </c>
      <c r="C389" s="16" t="s">
        <v>533</v>
      </c>
      <c r="D389" s="178">
        <v>24</v>
      </c>
      <c r="E389" s="178">
        <v>10</v>
      </c>
      <c r="F389" s="178">
        <v>35</v>
      </c>
    </row>
    <row r="390" spans="2:6" x14ac:dyDescent="0.25">
      <c r="B390" s="177">
        <v>50075435</v>
      </c>
      <c r="C390" s="16" t="s">
        <v>551</v>
      </c>
      <c r="D390" s="178">
        <v>9</v>
      </c>
      <c r="E390" s="178">
        <v>6</v>
      </c>
      <c r="F390" s="178">
        <v>12</v>
      </c>
    </row>
    <row r="391" spans="2:6" x14ac:dyDescent="0.25">
      <c r="B391" s="177">
        <v>50075438</v>
      </c>
      <c r="C391" s="16" t="s">
        <v>564</v>
      </c>
      <c r="D391" s="178">
        <v>15</v>
      </c>
      <c r="E391" s="178">
        <v>10</v>
      </c>
      <c r="F391" s="178">
        <v>4</v>
      </c>
    </row>
    <row r="392" spans="2:6" x14ac:dyDescent="0.25">
      <c r="B392" s="177">
        <v>50075441</v>
      </c>
      <c r="C392" s="16" t="s">
        <v>536</v>
      </c>
      <c r="D392" s="178">
        <v>224</v>
      </c>
      <c r="E392" s="178">
        <v>138</v>
      </c>
      <c r="F392" s="178">
        <v>156</v>
      </c>
    </row>
    <row r="393" spans="2:6" x14ac:dyDescent="0.25">
      <c r="B393" s="177">
        <v>50077446</v>
      </c>
      <c r="C393" s="16" t="s">
        <v>557</v>
      </c>
      <c r="D393" s="178">
        <v>110</v>
      </c>
      <c r="E393" s="178">
        <v>49</v>
      </c>
      <c r="F393" s="178">
        <v>55</v>
      </c>
    </row>
    <row r="394" spans="2:6" x14ac:dyDescent="0.25">
      <c r="B394" s="177">
        <v>50077451</v>
      </c>
      <c r="C394" s="16" t="s">
        <v>535</v>
      </c>
      <c r="D394" s="178">
        <v>474</v>
      </c>
      <c r="E394" s="178">
        <v>286</v>
      </c>
      <c r="F394" s="178">
        <v>362</v>
      </c>
    </row>
    <row r="395" spans="2:6" x14ac:dyDescent="0.25">
      <c r="B395" s="177">
        <v>50077453</v>
      </c>
      <c r="C395" s="16" t="s">
        <v>538</v>
      </c>
      <c r="D395" s="178">
        <v>249</v>
      </c>
      <c r="E395" s="178">
        <v>135</v>
      </c>
      <c r="F395" s="178">
        <v>177</v>
      </c>
    </row>
    <row r="396" spans="2:6" x14ac:dyDescent="0.25">
      <c r="B396" s="177">
        <v>50077455</v>
      </c>
      <c r="C396" s="16" t="s">
        <v>561</v>
      </c>
      <c r="D396" s="178">
        <v>19</v>
      </c>
      <c r="E396" s="178">
        <v>14</v>
      </c>
      <c r="F396" s="178">
        <v>14</v>
      </c>
    </row>
    <row r="397" spans="2:6" x14ac:dyDescent="0.25">
      <c r="B397" s="177">
        <v>50077456</v>
      </c>
      <c r="C397" s="16" t="s">
        <v>544</v>
      </c>
      <c r="D397" s="178">
        <v>100</v>
      </c>
      <c r="E397" s="178">
        <v>30</v>
      </c>
      <c r="F397" s="178">
        <v>55</v>
      </c>
    </row>
    <row r="398" spans="2:6" ht="30" x14ac:dyDescent="0.25">
      <c r="B398" s="177">
        <v>50077463</v>
      </c>
      <c r="C398" s="16" t="s">
        <v>532</v>
      </c>
      <c r="D398" s="178">
        <v>13</v>
      </c>
      <c r="E398" s="178">
        <v>7</v>
      </c>
      <c r="F398" s="178">
        <v>9</v>
      </c>
    </row>
    <row r="399" spans="2:6" x14ac:dyDescent="0.25">
      <c r="B399" s="177">
        <v>50077467</v>
      </c>
      <c r="C399" s="16" t="s">
        <v>543</v>
      </c>
      <c r="D399" s="178">
        <v>273</v>
      </c>
      <c r="E399" s="178">
        <v>151</v>
      </c>
      <c r="F399" s="178">
        <v>177</v>
      </c>
    </row>
    <row r="400" spans="2:6" ht="30" x14ac:dyDescent="0.25">
      <c r="B400" s="177">
        <v>90000004</v>
      </c>
      <c r="C400" s="16" t="s">
        <v>1373</v>
      </c>
      <c r="D400" s="178">
        <v>347</v>
      </c>
      <c r="E400" s="178">
        <v>116</v>
      </c>
      <c r="F400" s="178">
        <v>187</v>
      </c>
    </row>
    <row r="401" spans="2:6" x14ac:dyDescent="0.25">
      <c r="B401" s="177">
        <v>90000006</v>
      </c>
      <c r="C401" s="16" t="s">
        <v>858</v>
      </c>
      <c r="D401" s="178">
        <v>84</v>
      </c>
      <c r="E401" s="178">
        <v>36</v>
      </c>
      <c r="F401" s="178">
        <v>45</v>
      </c>
    </row>
    <row r="402" spans="2:6" x14ac:dyDescent="0.25">
      <c r="B402" s="177">
        <v>90000021</v>
      </c>
      <c r="C402" s="16" t="s">
        <v>1374</v>
      </c>
      <c r="D402" s="178">
        <v>134</v>
      </c>
      <c r="E402" s="178">
        <v>51</v>
      </c>
      <c r="F402" s="178">
        <v>74</v>
      </c>
    </row>
    <row r="403" spans="2:6" x14ac:dyDescent="0.25">
      <c r="B403" s="177">
        <v>90000030</v>
      </c>
      <c r="C403" s="16" t="s">
        <v>1375</v>
      </c>
      <c r="D403" s="178">
        <v>499</v>
      </c>
      <c r="E403" s="178">
        <v>238</v>
      </c>
      <c r="F403" s="178">
        <v>326</v>
      </c>
    </row>
    <row r="404" spans="2:6" ht="30" x14ac:dyDescent="0.25">
      <c r="B404" s="177">
        <v>90000031</v>
      </c>
      <c r="C404" s="16" t="s">
        <v>859</v>
      </c>
      <c r="D404" s="178">
        <v>77</v>
      </c>
      <c r="E404" s="178">
        <v>31</v>
      </c>
      <c r="F404" s="178">
        <v>51</v>
      </c>
    </row>
    <row r="405" spans="2:6" ht="30" x14ac:dyDescent="0.25">
      <c r="B405" s="177">
        <v>90000033</v>
      </c>
      <c r="C405" s="16" t="s">
        <v>1376</v>
      </c>
      <c r="D405" s="178">
        <v>238</v>
      </c>
      <c r="E405" s="178">
        <v>114</v>
      </c>
      <c r="F405" s="178">
        <v>149</v>
      </c>
    </row>
    <row r="406" spans="2:6" x14ac:dyDescent="0.25">
      <c r="B406" s="177">
        <v>90000044</v>
      </c>
      <c r="C406" s="16" t="s">
        <v>860</v>
      </c>
      <c r="D406" s="178">
        <v>135</v>
      </c>
      <c r="E406" s="178">
        <v>65</v>
      </c>
      <c r="F406" s="178">
        <v>96</v>
      </c>
    </row>
    <row r="407" spans="2:6" ht="30" x14ac:dyDescent="0.25">
      <c r="B407" s="177">
        <v>90000047</v>
      </c>
      <c r="C407" s="16" t="s">
        <v>1377</v>
      </c>
      <c r="D407" s="178">
        <v>735</v>
      </c>
      <c r="E407" s="178">
        <v>302</v>
      </c>
      <c r="F407" s="178">
        <v>441</v>
      </c>
    </row>
    <row r="408" spans="2:6" ht="30" x14ac:dyDescent="0.25">
      <c r="B408" s="177">
        <v>90000048</v>
      </c>
      <c r="C408" s="16" t="s">
        <v>1378</v>
      </c>
      <c r="D408" s="178">
        <v>951</v>
      </c>
      <c r="E408" s="178">
        <v>375</v>
      </c>
      <c r="F408" s="178">
        <v>570</v>
      </c>
    </row>
    <row r="409" spans="2:6" x14ac:dyDescent="0.25">
      <c r="B409" s="177">
        <v>90000103</v>
      </c>
      <c r="C409" s="16" t="s">
        <v>861</v>
      </c>
      <c r="D409" s="178">
        <v>535</v>
      </c>
      <c r="E409" s="178">
        <v>248</v>
      </c>
      <c r="F409" s="178">
        <v>334</v>
      </c>
    </row>
    <row r="410" spans="2:6" ht="30" x14ac:dyDescent="0.25">
      <c r="B410" s="177">
        <v>90000105</v>
      </c>
      <c r="C410" s="16" t="s">
        <v>862</v>
      </c>
      <c r="D410" s="178">
        <v>147</v>
      </c>
      <c r="E410" s="178">
        <v>50</v>
      </c>
      <c r="F410" s="178">
        <v>81</v>
      </c>
    </row>
    <row r="411" spans="2:6" x14ac:dyDescent="0.25">
      <c r="B411" s="177">
        <v>90000108</v>
      </c>
      <c r="C411" s="16" t="s">
        <v>863</v>
      </c>
      <c r="D411" s="178">
        <v>80</v>
      </c>
      <c r="E411" s="178">
        <v>37</v>
      </c>
      <c r="F411" s="178">
        <v>40</v>
      </c>
    </row>
    <row r="412" spans="2:6" x14ac:dyDescent="0.25">
      <c r="B412" s="177">
        <v>90000119</v>
      </c>
      <c r="C412" s="16" t="s">
        <v>864</v>
      </c>
      <c r="D412" s="178">
        <v>111</v>
      </c>
      <c r="E412" s="178">
        <v>62</v>
      </c>
      <c r="F412" s="178">
        <v>74</v>
      </c>
    </row>
    <row r="413" spans="2:6" x14ac:dyDescent="0.25">
      <c r="B413" s="177">
        <v>90000120</v>
      </c>
      <c r="C413" s="16" t="s">
        <v>865</v>
      </c>
      <c r="D413" s="178">
        <v>353</v>
      </c>
      <c r="E413" s="178">
        <v>124</v>
      </c>
      <c r="F413" s="178">
        <v>211</v>
      </c>
    </row>
    <row r="414" spans="2:6" x14ac:dyDescent="0.25">
      <c r="B414" s="177">
        <v>90024101</v>
      </c>
      <c r="C414" s="16" t="s">
        <v>866</v>
      </c>
      <c r="D414" s="178">
        <v>1947</v>
      </c>
      <c r="E414" s="178">
        <v>1186</v>
      </c>
      <c r="F414" s="178">
        <v>1355</v>
      </c>
    </row>
    <row r="415" spans="2:6" ht="30" x14ac:dyDescent="0.25">
      <c r="B415" s="177">
        <v>90065201</v>
      </c>
      <c r="C415" s="16" t="s">
        <v>867</v>
      </c>
      <c r="D415" s="178">
        <v>76</v>
      </c>
      <c r="E415" s="178">
        <v>43</v>
      </c>
      <c r="F415" s="178">
        <v>54</v>
      </c>
    </row>
    <row r="416" spans="2:6" x14ac:dyDescent="0.25">
      <c r="B416" s="177">
        <v>90065202</v>
      </c>
      <c r="C416" s="16" t="s">
        <v>868</v>
      </c>
      <c r="D416" s="178">
        <v>331</v>
      </c>
      <c r="E416" s="178">
        <v>159</v>
      </c>
      <c r="F416" s="178">
        <v>187</v>
      </c>
    </row>
    <row r="417" spans="2:6" x14ac:dyDescent="0.25">
      <c r="B417" s="177">
        <v>90065204</v>
      </c>
      <c r="C417" s="16" t="s">
        <v>1379</v>
      </c>
      <c r="D417" s="178">
        <v>51</v>
      </c>
      <c r="E417" s="178">
        <v>15</v>
      </c>
      <c r="F417" s="178">
        <v>29</v>
      </c>
    </row>
    <row r="418" spans="2:6" ht="30" x14ac:dyDescent="0.25">
      <c r="B418" s="177">
        <v>90065205</v>
      </c>
      <c r="C418" s="16" t="s">
        <v>1380</v>
      </c>
      <c r="D418" s="178">
        <v>93</v>
      </c>
      <c r="E418" s="178">
        <v>27</v>
      </c>
      <c r="F418" s="178">
        <v>55</v>
      </c>
    </row>
    <row r="419" spans="2:6" ht="30" x14ac:dyDescent="0.25">
      <c r="B419" s="177">
        <v>90075404</v>
      </c>
      <c r="C419" s="16" t="s">
        <v>1381</v>
      </c>
      <c r="D419" s="178">
        <v>157</v>
      </c>
      <c r="E419" s="178">
        <v>45</v>
      </c>
      <c r="F419" s="178">
        <v>102</v>
      </c>
    </row>
    <row r="420" spans="2:6" x14ac:dyDescent="0.25">
      <c r="B420" s="177">
        <v>90075406</v>
      </c>
      <c r="C420" s="16" t="s">
        <v>869</v>
      </c>
      <c r="D420" s="178">
        <v>106</v>
      </c>
      <c r="E420" s="178">
        <v>43</v>
      </c>
      <c r="F420" s="178">
        <v>70</v>
      </c>
    </row>
    <row r="421" spans="2:6" ht="30" x14ac:dyDescent="0.25">
      <c r="B421" s="177">
        <v>90075408</v>
      </c>
      <c r="C421" s="16" t="s">
        <v>1382</v>
      </c>
      <c r="D421" s="178">
        <v>244</v>
      </c>
      <c r="E421" s="178">
        <v>126</v>
      </c>
      <c r="F421" s="178">
        <v>169</v>
      </c>
    </row>
    <row r="422" spans="2:6" x14ac:dyDescent="0.25">
      <c r="B422" s="177">
        <v>90075409</v>
      </c>
      <c r="C422" s="16" t="s">
        <v>870</v>
      </c>
      <c r="D422" s="178">
        <v>266</v>
      </c>
      <c r="E422" s="178">
        <v>171</v>
      </c>
      <c r="F422" s="178">
        <v>200</v>
      </c>
    </row>
    <row r="423" spans="2:6" x14ac:dyDescent="0.25">
      <c r="B423" s="177">
        <v>90075412</v>
      </c>
      <c r="C423" s="16" t="s">
        <v>1383</v>
      </c>
      <c r="D423" s="178">
        <v>56</v>
      </c>
      <c r="E423" s="178">
        <v>18</v>
      </c>
      <c r="F423" s="178">
        <v>30</v>
      </c>
    </row>
    <row r="424" spans="2:6" x14ac:dyDescent="0.25">
      <c r="B424" s="177">
        <v>90075413</v>
      </c>
      <c r="C424" s="16" t="s">
        <v>1384</v>
      </c>
      <c r="D424" s="178">
        <v>40</v>
      </c>
      <c r="E424" s="178">
        <v>15</v>
      </c>
      <c r="F424" s="178">
        <v>33</v>
      </c>
    </row>
    <row r="425" spans="2:6" x14ac:dyDescent="0.25">
      <c r="B425" s="177">
        <v>90075415</v>
      </c>
      <c r="C425" s="16" t="s">
        <v>871</v>
      </c>
      <c r="D425" s="178">
        <v>20</v>
      </c>
      <c r="E425" s="178">
        <v>6</v>
      </c>
      <c r="F425" s="178">
        <v>16</v>
      </c>
    </row>
    <row r="426" spans="2:6" x14ac:dyDescent="0.25">
      <c r="B426" s="177">
        <v>90075416</v>
      </c>
      <c r="C426" s="16" t="s">
        <v>1385</v>
      </c>
      <c r="D426" s="178">
        <v>94</v>
      </c>
      <c r="E426" s="178">
        <v>31</v>
      </c>
      <c r="F426" s="178">
        <v>48</v>
      </c>
    </row>
    <row r="427" spans="2:6" ht="30" x14ac:dyDescent="0.25">
      <c r="B427" s="177">
        <v>90077419</v>
      </c>
      <c r="C427" s="16" t="s">
        <v>1386</v>
      </c>
      <c r="D427" s="178">
        <v>200</v>
      </c>
      <c r="E427" s="178">
        <v>105</v>
      </c>
      <c r="F427" s="178">
        <v>151</v>
      </c>
    </row>
    <row r="428" spans="2:6" x14ac:dyDescent="0.25">
      <c r="B428" s="177">
        <v>90077422</v>
      </c>
      <c r="C428" s="16" t="s">
        <v>872</v>
      </c>
      <c r="D428" s="178">
        <v>158</v>
      </c>
      <c r="E428" s="178">
        <v>75</v>
      </c>
      <c r="F428" s="178">
        <v>91</v>
      </c>
    </row>
    <row r="429" spans="2:6" x14ac:dyDescent="0.25">
      <c r="B429" s="177">
        <v>90077440</v>
      </c>
      <c r="C429" s="16" t="s">
        <v>1387</v>
      </c>
      <c r="D429" s="178">
        <v>209</v>
      </c>
      <c r="E429" s="178">
        <v>141</v>
      </c>
      <c r="F429" s="178">
        <v>167</v>
      </c>
    </row>
    <row r="430" spans="2:6" x14ac:dyDescent="0.25">
      <c r="B430" s="177">
        <v>110000001</v>
      </c>
      <c r="C430" s="16" t="s">
        <v>928</v>
      </c>
      <c r="D430" s="178">
        <v>81</v>
      </c>
      <c r="E430" s="178">
        <v>34</v>
      </c>
      <c r="F430" s="178">
        <v>57</v>
      </c>
    </row>
    <row r="431" spans="2:6" x14ac:dyDescent="0.25">
      <c r="B431" s="177">
        <v>110000004</v>
      </c>
      <c r="C431" s="16" t="s">
        <v>929</v>
      </c>
      <c r="D431" s="178">
        <v>446</v>
      </c>
      <c r="E431" s="178">
        <v>242</v>
      </c>
      <c r="F431" s="178">
        <v>287</v>
      </c>
    </row>
    <row r="432" spans="2:6" x14ac:dyDescent="0.25">
      <c r="B432" s="177">
        <v>110000005</v>
      </c>
      <c r="C432" s="16" t="s">
        <v>930</v>
      </c>
      <c r="D432" s="178">
        <v>9</v>
      </c>
      <c r="E432" s="178">
        <v>6</v>
      </c>
      <c r="F432" s="178">
        <v>7</v>
      </c>
    </row>
    <row r="433" spans="2:6" x14ac:dyDescent="0.25">
      <c r="B433" s="177">
        <v>110000006</v>
      </c>
      <c r="C433" s="16" t="s">
        <v>931</v>
      </c>
      <c r="D433" s="178">
        <v>132</v>
      </c>
      <c r="E433" s="178">
        <v>56</v>
      </c>
      <c r="F433" s="178">
        <v>74</v>
      </c>
    </row>
    <row r="434" spans="2:6" x14ac:dyDescent="0.25">
      <c r="B434" s="177">
        <v>110000007</v>
      </c>
      <c r="C434" s="16" t="s">
        <v>932</v>
      </c>
      <c r="D434" s="178">
        <v>234</v>
      </c>
      <c r="E434" s="178">
        <v>132</v>
      </c>
      <c r="F434" s="178">
        <v>158</v>
      </c>
    </row>
    <row r="435" spans="2:6" x14ac:dyDescent="0.25">
      <c r="B435" s="177">
        <v>110000008</v>
      </c>
      <c r="C435" s="16" t="s">
        <v>934</v>
      </c>
      <c r="D435" s="178">
        <v>109</v>
      </c>
      <c r="E435" s="178">
        <v>53</v>
      </c>
      <c r="F435" s="178">
        <v>65</v>
      </c>
    </row>
    <row r="436" spans="2:6" x14ac:dyDescent="0.25">
      <c r="B436" s="177">
        <v>110000013</v>
      </c>
      <c r="C436" s="16" t="s">
        <v>936</v>
      </c>
      <c r="D436" s="178">
        <v>526</v>
      </c>
      <c r="E436" s="178">
        <v>276</v>
      </c>
      <c r="F436" s="178">
        <v>341</v>
      </c>
    </row>
    <row r="437" spans="2:6" x14ac:dyDescent="0.25">
      <c r="B437" s="177">
        <v>110000021</v>
      </c>
      <c r="C437" s="16" t="s">
        <v>1388</v>
      </c>
      <c r="D437" s="178">
        <v>10</v>
      </c>
      <c r="E437" s="178">
        <v>5</v>
      </c>
      <c r="F437" s="178">
        <v>6</v>
      </c>
    </row>
    <row r="438" spans="2:6" x14ac:dyDescent="0.25">
      <c r="B438" s="177">
        <v>110000022</v>
      </c>
      <c r="C438" s="16" t="s">
        <v>1389</v>
      </c>
      <c r="D438" s="178">
        <v>146</v>
      </c>
      <c r="E438" s="178">
        <v>60</v>
      </c>
      <c r="F438" s="178">
        <v>73</v>
      </c>
    </row>
    <row r="439" spans="2:6" x14ac:dyDescent="0.25">
      <c r="B439" s="177">
        <v>110000056</v>
      </c>
      <c r="C439" s="16" t="s">
        <v>937</v>
      </c>
      <c r="D439" s="178">
        <v>278</v>
      </c>
      <c r="E439" s="178">
        <v>188</v>
      </c>
      <c r="F439" s="178">
        <v>218</v>
      </c>
    </row>
    <row r="440" spans="2:6" ht="30" x14ac:dyDescent="0.25">
      <c r="B440" s="177">
        <v>110000071</v>
      </c>
      <c r="C440" s="16" t="s">
        <v>935</v>
      </c>
      <c r="D440" s="178">
        <v>60</v>
      </c>
      <c r="E440" s="178">
        <v>1</v>
      </c>
      <c r="F440" s="178">
        <v>31</v>
      </c>
    </row>
    <row r="441" spans="2:6" x14ac:dyDescent="0.25">
      <c r="B441" s="177">
        <v>110000072</v>
      </c>
      <c r="C441" s="16" t="s">
        <v>1390</v>
      </c>
      <c r="D441" s="178">
        <v>294</v>
      </c>
      <c r="E441" s="178">
        <v>189</v>
      </c>
      <c r="F441" s="178">
        <v>203</v>
      </c>
    </row>
    <row r="442" spans="2:6" x14ac:dyDescent="0.25">
      <c r="B442" s="177">
        <v>110000074</v>
      </c>
      <c r="C442" s="16" t="s">
        <v>933</v>
      </c>
      <c r="D442" s="178">
        <v>4</v>
      </c>
      <c r="E442" s="178">
        <v>2</v>
      </c>
      <c r="F442" s="178">
        <v>7</v>
      </c>
    </row>
    <row r="443" spans="2:6" x14ac:dyDescent="0.25">
      <c r="B443" s="177">
        <v>130000032</v>
      </c>
      <c r="C443" s="16" t="s">
        <v>1391</v>
      </c>
      <c r="D443" s="178">
        <v>28</v>
      </c>
      <c r="E443" s="178">
        <v>8</v>
      </c>
      <c r="F443" s="178">
        <v>9</v>
      </c>
    </row>
    <row r="444" spans="2:6" x14ac:dyDescent="0.25">
      <c r="B444" s="177">
        <v>130000042</v>
      </c>
      <c r="C444" s="16" t="s">
        <v>745</v>
      </c>
      <c r="D444" s="178">
        <v>533</v>
      </c>
      <c r="E444" s="178">
        <v>231</v>
      </c>
      <c r="F444" s="178">
        <v>340</v>
      </c>
    </row>
    <row r="445" spans="2:6" x14ac:dyDescent="0.25">
      <c r="B445" s="177">
        <v>130000055</v>
      </c>
      <c r="C445" s="16" t="s">
        <v>1392</v>
      </c>
      <c r="D445" s="178">
        <v>364</v>
      </c>
      <c r="E445" s="178">
        <v>252</v>
      </c>
      <c r="F445" s="178">
        <v>260</v>
      </c>
    </row>
    <row r="446" spans="2:6" x14ac:dyDescent="0.25">
      <c r="B446" s="177">
        <v>130000056</v>
      </c>
      <c r="C446" s="16" t="s">
        <v>1393</v>
      </c>
      <c r="D446" s="178">
        <v>133</v>
      </c>
      <c r="E446" s="178">
        <v>61</v>
      </c>
      <c r="F446" s="178">
        <v>65</v>
      </c>
    </row>
    <row r="447" spans="2:6" x14ac:dyDescent="0.25">
      <c r="B447" s="177">
        <v>130000076</v>
      </c>
      <c r="C447" s="16" t="s">
        <v>1394</v>
      </c>
      <c r="D447" s="178">
        <v>193</v>
      </c>
      <c r="E447" s="178">
        <v>75</v>
      </c>
      <c r="F447" s="178">
        <v>124</v>
      </c>
    </row>
    <row r="448" spans="2:6" ht="30" x14ac:dyDescent="0.25">
      <c r="B448" s="177">
        <v>130000081</v>
      </c>
      <c r="C448" s="16" t="s">
        <v>1395</v>
      </c>
      <c r="D448" s="178">
        <v>538</v>
      </c>
      <c r="E448" s="178">
        <v>303</v>
      </c>
      <c r="F448" s="178">
        <v>378</v>
      </c>
    </row>
    <row r="449" spans="2:6" ht="30" x14ac:dyDescent="0.25">
      <c r="B449" s="177">
        <v>130024102</v>
      </c>
      <c r="C449" s="16" t="s">
        <v>1396</v>
      </c>
      <c r="D449" s="178">
        <v>651</v>
      </c>
      <c r="E449" s="178">
        <v>348</v>
      </c>
      <c r="F449" s="178">
        <v>430</v>
      </c>
    </row>
    <row r="450" spans="2:6" x14ac:dyDescent="0.25">
      <c r="B450" s="177">
        <v>130075402</v>
      </c>
      <c r="C450" s="16" t="s">
        <v>1397</v>
      </c>
      <c r="D450" s="178">
        <v>50</v>
      </c>
      <c r="E450" s="178">
        <v>22</v>
      </c>
      <c r="F450" s="178">
        <v>33</v>
      </c>
    </row>
    <row r="451" spans="2:6" x14ac:dyDescent="0.25">
      <c r="B451" s="177">
        <v>130075403</v>
      </c>
      <c r="C451" s="16" t="s">
        <v>1398</v>
      </c>
      <c r="D451" s="178">
        <v>322</v>
      </c>
      <c r="E451" s="178">
        <v>160</v>
      </c>
      <c r="F451" s="178">
        <v>216</v>
      </c>
    </row>
    <row r="452" spans="2:6" x14ac:dyDescent="0.25">
      <c r="B452" s="177">
        <v>130075404</v>
      </c>
      <c r="C452" s="16" t="s">
        <v>1399</v>
      </c>
      <c r="D452" s="178">
        <v>99</v>
      </c>
      <c r="E452" s="178">
        <v>58</v>
      </c>
      <c r="F452" s="178">
        <v>65</v>
      </c>
    </row>
    <row r="453" spans="2:6" x14ac:dyDescent="0.25">
      <c r="B453" s="177">
        <v>130075405</v>
      </c>
      <c r="C453" s="16" t="s">
        <v>1400</v>
      </c>
      <c r="D453" s="178">
        <v>119</v>
      </c>
      <c r="E453" s="178">
        <v>73</v>
      </c>
      <c r="F453" s="178">
        <v>79</v>
      </c>
    </row>
    <row r="454" spans="2:6" x14ac:dyDescent="0.25">
      <c r="B454" s="177">
        <v>130075409</v>
      </c>
      <c r="C454" s="16" t="s">
        <v>1401</v>
      </c>
      <c r="D454" s="178">
        <v>110</v>
      </c>
      <c r="E454" s="178">
        <v>60</v>
      </c>
      <c r="F454" s="178">
        <v>71</v>
      </c>
    </row>
    <row r="455" spans="2:6" x14ac:dyDescent="0.25">
      <c r="B455" s="177">
        <v>130075411</v>
      </c>
      <c r="C455" s="16" t="s">
        <v>1402</v>
      </c>
      <c r="D455" s="178">
        <v>166</v>
      </c>
      <c r="E455" s="178">
        <v>116</v>
      </c>
      <c r="F455" s="178">
        <v>127</v>
      </c>
    </row>
    <row r="456" spans="2:6" x14ac:dyDescent="0.25">
      <c r="B456" s="177">
        <v>130075412</v>
      </c>
      <c r="C456" s="16" t="s">
        <v>1403</v>
      </c>
      <c r="D456" s="178">
        <v>2</v>
      </c>
      <c r="E456" s="178">
        <v>1</v>
      </c>
      <c r="F456" s="178">
        <v>1</v>
      </c>
    </row>
    <row r="457" spans="2:6" x14ac:dyDescent="0.25">
      <c r="B457" s="177">
        <v>130075413</v>
      </c>
      <c r="C457" s="16" t="s">
        <v>1404</v>
      </c>
      <c r="D457" s="178">
        <v>230</v>
      </c>
      <c r="E457" s="178">
        <v>130</v>
      </c>
      <c r="F457" s="178">
        <v>166</v>
      </c>
    </row>
    <row r="458" spans="2:6" x14ac:dyDescent="0.25">
      <c r="B458" s="177">
        <v>130075414</v>
      </c>
      <c r="C458" s="16" t="s">
        <v>1405</v>
      </c>
      <c r="D458" s="178">
        <v>205</v>
      </c>
      <c r="E458" s="178">
        <v>140</v>
      </c>
      <c r="F458" s="178">
        <v>151</v>
      </c>
    </row>
    <row r="459" spans="2:6" ht="30" x14ac:dyDescent="0.25">
      <c r="B459" s="177">
        <v>130075415</v>
      </c>
      <c r="C459" s="16" t="s">
        <v>1406</v>
      </c>
      <c r="D459" s="178">
        <v>167</v>
      </c>
      <c r="E459" s="178">
        <v>122</v>
      </c>
      <c r="F459" s="178">
        <v>130</v>
      </c>
    </row>
    <row r="460" spans="2:6" ht="30" x14ac:dyDescent="0.25">
      <c r="B460" s="177">
        <v>130077414</v>
      </c>
      <c r="C460" s="16" t="s">
        <v>1407</v>
      </c>
      <c r="D460" s="178">
        <v>24</v>
      </c>
      <c r="E460" s="178">
        <v>6</v>
      </c>
      <c r="F460" s="178">
        <v>8</v>
      </c>
    </row>
    <row r="461" spans="2:6" x14ac:dyDescent="0.25">
      <c r="B461" s="177">
        <v>170000017</v>
      </c>
      <c r="C461" s="16" t="s">
        <v>492</v>
      </c>
      <c r="D461" s="178">
        <v>370.70000000000005</v>
      </c>
      <c r="E461" s="178">
        <v>85</v>
      </c>
      <c r="F461" s="178">
        <v>210</v>
      </c>
    </row>
    <row r="462" spans="2:6" x14ac:dyDescent="0.25">
      <c r="B462" s="177">
        <v>170000116</v>
      </c>
      <c r="C462" s="16" t="s">
        <v>506</v>
      </c>
      <c r="D462" s="178">
        <v>1139</v>
      </c>
      <c r="E462" s="178">
        <v>316</v>
      </c>
      <c r="F462" s="178">
        <v>638</v>
      </c>
    </row>
    <row r="463" spans="2:6" x14ac:dyDescent="0.25">
      <c r="B463" s="177">
        <v>170000124</v>
      </c>
      <c r="C463" s="16" t="s">
        <v>482</v>
      </c>
      <c r="D463" s="178">
        <v>89</v>
      </c>
      <c r="E463" s="178">
        <v>43</v>
      </c>
      <c r="F463" s="178">
        <v>53</v>
      </c>
    </row>
    <row r="464" spans="2:6" ht="30" x14ac:dyDescent="0.25">
      <c r="B464" s="177">
        <v>170000138</v>
      </c>
      <c r="C464" s="16" t="s">
        <v>1408</v>
      </c>
      <c r="D464" s="178">
        <v>115</v>
      </c>
      <c r="E464" s="178">
        <v>45</v>
      </c>
      <c r="F464" s="178">
        <v>66</v>
      </c>
    </row>
    <row r="465" spans="2:6" x14ac:dyDescent="0.25">
      <c r="B465" s="177">
        <v>170000170</v>
      </c>
      <c r="C465" s="16" t="s">
        <v>504</v>
      </c>
      <c r="D465" s="178">
        <v>51</v>
      </c>
      <c r="E465" s="178">
        <v>25</v>
      </c>
      <c r="F465" s="178">
        <v>55</v>
      </c>
    </row>
    <row r="466" spans="2:6" ht="30" x14ac:dyDescent="0.25">
      <c r="B466" s="177">
        <v>170000171</v>
      </c>
      <c r="C466" s="16" t="s">
        <v>486</v>
      </c>
      <c r="D466" s="178">
        <v>416</v>
      </c>
      <c r="E466" s="178">
        <v>126</v>
      </c>
      <c r="F466" s="178">
        <v>247</v>
      </c>
    </row>
    <row r="467" spans="2:6" x14ac:dyDescent="0.25">
      <c r="B467" s="177">
        <v>170000173</v>
      </c>
      <c r="C467" s="16" t="s">
        <v>508</v>
      </c>
      <c r="D467" s="178">
        <v>257</v>
      </c>
      <c r="E467" s="178">
        <v>137</v>
      </c>
      <c r="F467" s="178">
        <v>169</v>
      </c>
    </row>
    <row r="468" spans="2:6" x14ac:dyDescent="0.25">
      <c r="B468" s="177">
        <v>170000183</v>
      </c>
      <c r="C468" s="16" t="s">
        <v>491</v>
      </c>
      <c r="D468" s="178">
        <v>7</v>
      </c>
      <c r="E468" s="178">
        <v>2</v>
      </c>
      <c r="F468" s="178">
        <v>4</v>
      </c>
    </row>
    <row r="469" spans="2:6" x14ac:dyDescent="0.25">
      <c r="B469" s="177">
        <v>170075405</v>
      </c>
      <c r="C469" s="16" t="s">
        <v>484</v>
      </c>
      <c r="D469" s="178">
        <v>432</v>
      </c>
      <c r="E469" s="178">
        <v>230</v>
      </c>
      <c r="F469" s="178">
        <v>306</v>
      </c>
    </row>
    <row r="470" spans="2:6" x14ac:dyDescent="0.25">
      <c r="B470" s="177">
        <v>170075406</v>
      </c>
      <c r="C470" s="16" t="s">
        <v>510</v>
      </c>
      <c r="D470" s="178">
        <v>291</v>
      </c>
      <c r="E470" s="178">
        <v>157</v>
      </c>
      <c r="F470" s="178">
        <v>198</v>
      </c>
    </row>
    <row r="471" spans="2:6" ht="30" x14ac:dyDescent="0.25">
      <c r="B471" s="177">
        <v>170075408</v>
      </c>
      <c r="C471" s="16" t="s">
        <v>1409</v>
      </c>
      <c r="D471" s="178">
        <v>183</v>
      </c>
      <c r="E471" s="178">
        <v>138</v>
      </c>
      <c r="F471" s="178">
        <v>144</v>
      </c>
    </row>
    <row r="472" spans="2:6" x14ac:dyDescent="0.25">
      <c r="B472" s="177">
        <v>170075409</v>
      </c>
      <c r="C472" s="16" t="s">
        <v>476</v>
      </c>
      <c r="D472" s="178">
        <v>79</v>
      </c>
      <c r="E472" s="178">
        <v>54</v>
      </c>
      <c r="F472" s="178">
        <v>57</v>
      </c>
    </row>
    <row r="473" spans="2:6" x14ac:dyDescent="0.25">
      <c r="B473" s="177">
        <v>170075410</v>
      </c>
      <c r="C473" s="16" t="s">
        <v>1410</v>
      </c>
      <c r="D473" s="178">
        <v>62</v>
      </c>
      <c r="E473" s="178">
        <v>20</v>
      </c>
      <c r="F473" s="178">
        <v>53</v>
      </c>
    </row>
    <row r="474" spans="2:6" ht="30" x14ac:dyDescent="0.25">
      <c r="B474" s="177">
        <v>170075411</v>
      </c>
      <c r="C474" s="16" t="s">
        <v>477</v>
      </c>
      <c r="D474" s="178">
        <v>344</v>
      </c>
      <c r="E474" s="178">
        <v>212</v>
      </c>
      <c r="F474" s="178">
        <v>259</v>
      </c>
    </row>
    <row r="475" spans="2:6" x14ac:dyDescent="0.25">
      <c r="B475" s="177">
        <v>170075412</v>
      </c>
      <c r="C475" s="16" t="s">
        <v>488</v>
      </c>
      <c r="D475" s="178">
        <v>44</v>
      </c>
      <c r="E475" s="178">
        <v>22</v>
      </c>
      <c r="F475" s="178">
        <v>27</v>
      </c>
    </row>
    <row r="476" spans="2:6" x14ac:dyDescent="0.25">
      <c r="B476" s="177">
        <v>170075414</v>
      </c>
      <c r="C476" s="16" t="s">
        <v>509</v>
      </c>
      <c r="D476" s="178">
        <v>411</v>
      </c>
      <c r="E476" s="178">
        <v>271</v>
      </c>
      <c r="F476" s="178">
        <v>307</v>
      </c>
    </row>
    <row r="477" spans="2:6" x14ac:dyDescent="0.25">
      <c r="B477" s="177">
        <v>170075415</v>
      </c>
      <c r="C477" s="16" t="s">
        <v>481</v>
      </c>
      <c r="D477" s="178">
        <v>8</v>
      </c>
      <c r="E477" s="178">
        <v>1</v>
      </c>
      <c r="F477" s="178">
        <v>5</v>
      </c>
    </row>
    <row r="478" spans="2:6" x14ac:dyDescent="0.25">
      <c r="B478" s="177">
        <v>170075416</v>
      </c>
      <c r="C478" s="16" t="s">
        <v>489</v>
      </c>
      <c r="D478" s="178">
        <v>118</v>
      </c>
      <c r="E478" s="178">
        <v>35</v>
      </c>
      <c r="F478" s="178">
        <v>71</v>
      </c>
    </row>
    <row r="479" spans="2:6" x14ac:dyDescent="0.25">
      <c r="B479" s="177">
        <v>170075417</v>
      </c>
      <c r="C479" s="16" t="s">
        <v>478</v>
      </c>
      <c r="D479" s="178">
        <v>4</v>
      </c>
      <c r="E479" s="178">
        <v>1</v>
      </c>
      <c r="F479" s="178">
        <v>6</v>
      </c>
    </row>
    <row r="480" spans="2:6" x14ac:dyDescent="0.25">
      <c r="B480" s="177">
        <v>170075418</v>
      </c>
      <c r="C480" s="16" t="s">
        <v>495</v>
      </c>
      <c r="D480" s="178">
        <v>281</v>
      </c>
      <c r="E480" s="178">
        <v>194</v>
      </c>
      <c r="F480" s="178">
        <v>214</v>
      </c>
    </row>
    <row r="481" spans="2:6" x14ac:dyDescent="0.25">
      <c r="B481" s="177">
        <v>170075420</v>
      </c>
      <c r="C481" s="16" t="s">
        <v>485</v>
      </c>
      <c r="D481" s="178">
        <v>5</v>
      </c>
      <c r="E481" s="178">
        <v>2</v>
      </c>
      <c r="F481" s="178">
        <v>4</v>
      </c>
    </row>
    <row r="482" spans="2:6" x14ac:dyDescent="0.25">
      <c r="B482" s="177">
        <v>170075423</v>
      </c>
      <c r="C482" s="16" t="s">
        <v>494</v>
      </c>
      <c r="D482" s="178">
        <v>284</v>
      </c>
      <c r="E482" s="178">
        <v>183</v>
      </c>
      <c r="F482" s="178">
        <v>208</v>
      </c>
    </row>
    <row r="483" spans="2:6" x14ac:dyDescent="0.25">
      <c r="B483" s="177">
        <v>170075424</v>
      </c>
      <c r="C483" s="16" t="s">
        <v>505</v>
      </c>
      <c r="D483" s="178">
        <v>291</v>
      </c>
      <c r="E483" s="178">
        <v>181</v>
      </c>
      <c r="F483" s="178">
        <v>217</v>
      </c>
    </row>
    <row r="484" spans="2:6" x14ac:dyDescent="0.25">
      <c r="B484" s="177">
        <v>170075425</v>
      </c>
      <c r="C484" s="16" t="s">
        <v>500</v>
      </c>
      <c r="D484" s="178">
        <v>32</v>
      </c>
      <c r="E484" s="178">
        <v>8</v>
      </c>
      <c r="F484" s="178">
        <v>16</v>
      </c>
    </row>
    <row r="485" spans="2:6" x14ac:dyDescent="0.25">
      <c r="B485" s="177">
        <v>170075426</v>
      </c>
      <c r="C485" s="16" t="s">
        <v>493</v>
      </c>
      <c r="D485" s="178">
        <v>315</v>
      </c>
      <c r="E485" s="178">
        <v>132</v>
      </c>
      <c r="F485" s="178">
        <v>191</v>
      </c>
    </row>
    <row r="486" spans="2:6" x14ac:dyDescent="0.25">
      <c r="B486" s="177">
        <v>170075427</v>
      </c>
      <c r="C486" s="16" t="s">
        <v>483</v>
      </c>
      <c r="D486" s="178">
        <v>241</v>
      </c>
      <c r="E486" s="178">
        <v>84</v>
      </c>
      <c r="F486" s="178">
        <v>132</v>
      </c>
    </row>
    <row r="487" spans="2:6" ht="30" x14ac:dyDescent="0.25">
      <c r="B487" s="177">
        <v>170075430</v>
      </c>
      <c r="C487" s="16" t="s">
        <v>512</v>
      </c>
      <c r="D487" s="178">
        <v>491</v>
      </c>
      <c r="E487" s="178">
        <v>234</v>
      </c>
      <c r="F487" s="178">
        <v>277</v>
      </c>
    </row>
    <row r="488" spans="2:6" ht="30" x14ac:dyDescent="0.25">
      <c r="B488" s="177">
        <v>170075431</v>
      </c>
      <c r="C488" s="16" t="s">
        <v>1411</v>
      </c>
      <c r="D488" s="178">
        <v>156</v>
      </c>
      <c r="E488" s="178">
        <v>80</v>
      </c>
      <c r="F488" s="178">
        <v>99</v>
      </c>
    </row>
    <row r="489" spans="2:6" x14ac:dyDescent="0.25">
      <c r="B489" s="177">
        <v>170075432</v>
      </c>
      <c r="C489" s="16" t="s">
        <v>501</v>
      </c>
      <c r="D489" s="178">
        <v>260</v>
      </c>
      <c r="E489" s="178">
        <v>137</v>
      </c>
      <c r="F489" s="178">
        <v>173</v>
      </c>
    </row>
    <row r="490" spans="2:6" x14ac:dyDescent="0.25">
      <c r="B490" s="177">
        <v>170075433</v>
      </c>
      <c r="C490" s="16" t="s">
        <v>499</v>
      </c>
      <c r="D490" s="178">
        <v>43</v>
      </c>
      <c r="E490" s="178">
        <v>15</v>
      </c>
      <c r="F490" s="178">
        <v>22</v>
      </c>
    </row>
    <row r="491" spans="2:6" ht="30" x14ac:dyDescent="0.25">
      <c r="B491" s="177">
        <v>170075435</v>
      </c>
      <c r="C491" s="16" t="s">
        <v>474</v>
      </c>
      <c r="D491" s="178">
        <v>404</v>
      </c>
      <c r="E491" s="178">
        <v>162</v>
      </c>
      <c r="F491" s="178">
        <v>230</v>
      </c>
    </row>
    <row r="492" spans="2:6" x14ac:dyDescent="0.25">
      <c r="B492" s="177">
        <v>170075436</v>
      </c>
      <c r="C492" s="16" t="s">
        <v>507</v>
      </c>
      <c r="D492" s="178">
        <v>40</v>
      </c>
      <c r="E492" s="178">
        <v>22</v>
      </c>
      <c r="F492" s="178">
        <v>22</v>
      </c>
    </row>
    <row r="493" spans="2:6" x14ac:dyDescent="0.25">
      <c r="B493" s="177">
        <v>170075437</v>
      </c>
      <c r="C493" s="16" t="s">
        <v>496</v>
      </c>
      <c r="D493" s="178">
        <v>588</v>
      </c>
      <c r="E493" s="178">
        <v>253</v>
      </c>
      <c r="F493" s="178">
        <v>338</v>
      </c>
    </row>
    <row r="494" spans="2:6" x14ac:dyDescent="0.25">
      <c r="B494" s="177">
        <v>170075440</v>
      </c>
      <c r="C494" s="16" t="s">
        <v>479</v>
      </c>
      <c r="D494" s="178">
        <v>410</v>
      </c>
      <c r="E494" s="178">
        <v>225</v>
      </c>
      <c r="F494" s="178">
        <v>271</v>
      </c>
    </row>
    <row r="495" spans="2:6" x14ac:dyDescent="0.25">
      <c r="B495" s="177">
        <v>170075441</v>
      </c>
      <c r="C495" s="16" t="s">
        <v>475</v>
      </c>
      <c r="D495" s="178">
        <v>46</v>
      </c>
      <c r="E495" s="178">
        <v>1</v>
      </c>
      <c r="F495" s="178">
        <v>24</v>
      </c>
    </row>
    <row r="496" spans="2:6" x14ac:dyDescent="0.25">
      <c r="B496" s="177">
        <v>170075442</v>
      </c>
      <c r="C496" s="16" t="s">
        <v>490</v>
      </c>
      <c r="D496" s="178">
        <v>2</v>
      </c>
      <c r="E496" s="178">
        <v>1</v>
      </c>
      <c r="F496" s="178">
        <v>2</v>
      </c>
    </row>
    <row r="497" spans="2:6" x14ac:dyDescent="0.25">
      <c r="B497" s="177">
        <v>170075443</v>
      </c>
      <c r="C497" s="16" t="s">
        <v>487</v>
      </c>
      <c r="D497" s="178">
        <v>366</v>
      </c>
      <c r="E497" s="178">
        <v>192</v>
      </c>
      <c r="F497" s="178">
        <v>242</v>
      </c>
    </row>
    <row r="498" spans="2:6" x14ac:dyDescent="0.25">
      <c r="B498" s="177">
        <v>170075444</v>
      </c>
      <c r="C498" s="16" t="s">
        <v>511</v>
      </c>
      <c r="D498" s="178">
        <v>101</v>
      </c>
      <c r="E498" s="178">
        <v>81</v>
      </c>
      <c r="F498" s="178">
        <v>85</v>
      </c>
    </row>
    <row r="499" spans="2:6" ht="30" x14ac:dyDescent="0.25">
      <c r="B499" s="177">
        <v>170075446</v>
      </c>
      <c r="C499" s="16" t="s">
        <v>480</v>
      </c>
      <c r="D499" s="178">
        <v>184</v>
      </c>
      <c r="E499" s="178">
        <v>91</v>
      </c>
      <c r="F499" s="178">
        <v>120</v>
      </c>
    </row>
    <row r="500" spans="2:6" ht="30" x14ac:dyDescent="0.25">
      <c r="B500" s="177">
        <v>170077439</v>
      </c>
      <c r="C500" s="16" t="s">
        <v>503</v>
      </c>
      <c r="D500" s="178">
        <v>169</v>
      </c>
      <c r="E500" s="178">
        <v>71</v>
      </c>
      <c r="F500" s="178">
        <v>92</v>
      </c>
    </row>
    <row r="501" spans="2:6" x14ac:dyDescent="0.25">
      <c r="B501" s="177">
        <v>170077441</v>
      </c>
      <c r="C501" s="16" t="s">
        <v>497</v>
      </c>
      <c r="D501" s="178">
        <v>245</v>
      </c>
      <c r="E501" s="178">
        <v>126</v>
      </c>
      <c r="F501" s="178">
        <v>158</v>
      </c>
    </row>
    <row r="502" spans="2:6" x14ac:dyDescent="0.25">
      <c r="B502" s="177">
        <v>170077457</v>
      </c>
      <c r="C502" s="16" t="s">
        <v>502</v>
      </c>
      <c r="D502" s="178">
        <v>48</v>
      </c>
      <c r="E502" s="178">
        <v>29</v>
      </c>
      <c r="F502" s="178">
        <v>30</v>
      </c>
    </row>
    <row r="503" spans="2:6" x14ac:dyDescent="0.25">
      <c r="B503" s="177">
        <v>170077458</v>
      </c>
      <c r="C503" s="16" t="s">
        <v>498</v>
      </c>
      <c r="D503" s="178">
        <v>83</v>
      </c>
      <c r="E503" s="178">
        <v>44</v>
      </c>
      <c r="F503" s="178">
        <v>56</v>
      </c>
    </row>
    <row r="504" spans="2:6" x14ac:dyDescent="0.25">
      <c r="B504" s="177">
        <v>210000003</v>
      </c>
      <c r="C504" s="16" t="s">
        <v>605</v>
      </c>
      <c r="D504" s="178">
        <v>260</v>
      </c>
      <c r="E504" s="178">
        <v>156</v>
      </c>
      <c r="F504" s="178">
        <v>173</v>
      </c>
    </row>
    <row r="505" spans="2:6" ht="30" x14ac:dyDescent="0.25">
      <c r="B505" s="177">
        <v>210000055</v>
      </c>
      <c r="C505" s="16" t="s">
        <v>1412</v>
      </c>
      <c r="D505" s="178">
        <v>333</v>
      </c>
      <c r="E505" s="178">
        <v>217</v>
      </c>
      <c r="F505" s="178">
        <v>236</v>
      </c>
    </row>
    <row r="506" spans="2:6" x14ac:dyDescent="0.25">
      <c r="B506" s="177">
        <v>210000067</v>
      </c>
      <c r="C506" s="16" t="s">
        <v>617</v>
      </c>
      <c r="D506" s="178">
        <v>452</v>
      </c>
      <c r="E506" s="178">
        <v>198</v>
      </c>
      <c r="F506" s="178">
        <v>288</v>
      </c>
    </row>
    <row r="507" spans="2:6" x14ac:dyDescent="0.25">
      <c r="B507" s="177">
        <v>210000071</v>
      </c>
      <c r="C507" s="16" t="s">
        <v>1413</v>
      </c>
      <c r="D507" s="178">
        <v>32</v>
      </c>
      <c r="E507" s="178">
        <v>13</v>
      </c>
      <c r="F507" s="178">
        <v>13</v>
      </c>
    </row>
    <row r="508" spans="2:6" x14ac:dyDescent="0.25">
      <c r="B508" s="177">
        <v>210000073</v>
      </c>
      <c r="C508" s="16" t="s">
        <v>611</v>
      </c>
      <c r="D508" s="178">
        <v>23</v>
      </c>
      <c r="E508" s="178">
        <v>13</v>
      </c>
      <c r="F508" s="178">
        <v>18</v>
      </c>
    </row>
    <row r="509" spans="2:6" x14ac:dyDescent="0.25">
      <c r="B509" s="177">
        <v>210075402</v>
      </c>
      <c r="C509" s="16" t="s">
        <v>1414</v>
      </c>
      <c r="D509" s="178">
        <v>167</v>
      </c>
      <c r="E509" s="178">
        <v>79</v>
      </c>
      <c r="F509" s="178">
        <v>93</v>
      </c>
    </row>
    <row r="510" spans="2:6" x14ac:dyDescent="0.25">
      <c r="B510" s="177">
        <v>210075403</v>
      </c>
      <c r="C510" s="16" t="s">
        <v>1415</v>
      </c>
      <c r="D510" s="178">
        <v>55</v>
      </c>
      <c r="E510" s="178">
        <v>18</v>
      </c>
      <c r="F510" s="178">
        <v>33</v>
      </c>
    </row>
    <row r="511" spans="2:6" x14ac:dyDescent="0.25">
      <c r="B511" s="177">
        <v>210075404</v>
      </c>
      <c r="C511" s="16" t="s">
        <v>619</v>
      </c>
      <c r="D511" s="178">
        <v>59</v>
      </c>
      <c r="E511" s="178">
        <v>31</v>
      </c>
      <c r="F511" s="178">
        <v>32</v>
      </c>
    </row>
    <row r="512" spans="2:6" x14ac:dyDescent="0.25">
      <c r="B512" s="177">
        <v>210075405</v>
      </c>
      <c r="C512" s="16" t="s">
        <v>608</v>
      </c>
      <c r="D512" s="178">
        <v>18</v>
      </c>
      <c r="E512" s="178">
        <v>8</v>
      </c>
      <c r="F512" s="178">
        <v>11</v>
      </c>
    </row>
    <row r="513" spans="2:6" ht="30" x14ac:dyDescent="0.25">
      <c r="B513" s="177">
        <v>210075407</v>
      </c>
      <c r="C513" s="16" t="s">
        <v>1416</v>
      </c>
      <c r="D513" s="178">
        <v>84</v>
      </c>
      <c r="E513" s="178">
        <v>33</v>
      </c>
      <c r="F513" s="178">
        <v>43</v>
      </c>
    </row>
    <row r="514" spans="2:6" x14ac:dyDescent="0.25">
      <c r="B514" s="177">
        <v>210075408</v>
      </c>
      <c r="C514" s="16" t="s">
        <v>614</v>
      </c>
      <c r="D514" s="178">
        <v>105</v>
      </c>
      <c r="E514" s="178">
        <v>48</v>
      </c>
      <c r="F514" s="178">
        <v>56</v>
      </c>
    </row>
    <row r="515" spans="2:6" x14ac:dyDescent="0.25">
      <c r="B515" s="177">
        <v>210075410</v>
      </c>
      <c r="C515" s="16" t="s">
        <v>609</v>
      </c>
      <c r="D515" s="178">
        <v>134</v>
      </c>
      <c r="E515" s="178">
        <v>79</v>
      </c>
      <c r="F515" s="178">
        <v>112</v>
      </c>
    </row>
    <row r="516" spans="2:6" x14ac:dyDescent="0.25">
      <c r="B516" s="177">
        <v>210075411</v>
      </c>
      <c r="C516" s="16" t="s">
        <v>612</v>
      </c>
      <c r="D516" s="178">
        <v>83</v>
      </c>
      <c r="E516" s="178">
        <v>39</v>
      </c>
      <c r="F516" s="178">
        <v>42</v>
      </c>
    </row>
    <row r="517" spans="2:6" ht="30" x14ac:dyDescent="0.25">
      <c r="B517" s="177">
        <v>210075413</v>
      </c>
      <c r="C517" s="16" t="s">
        <v>1417</v>
      </c>
      <c r="D517" s="178">
        <v>18</v>
      </c>
      <c r="E517" s="178">
        <v>9</v>
      </c>
      <c r="F517" s="178">
        <v>17</v>
      </c>
    </row>
    <row r="518" spans="2:6" x14ac:dyDescent="0.25">
      <c r="B518" s="177">
        <v>210075414</v>
      </c>
      <c r="C518" s="16" t="s">
        <v>615</v>
      </c>
      <c r="D518" s="178">
        <v>17</v>
      </c>
      <c r="E518" s="178">
        <v>10</v>
      </c>
      <c r="F518" s="178">
        <v>10</v>
      </c>
    </row>
    <row r="519" spans="2:6" ht="30" x14ac:dyDescent="0.25">
      <c r="B519" s="177">
        <v>210075417</v>
      </c>
      <c r="C519" s="16" t="s">
        <v>606</v>
      </c>
      <c r="D519" s="178">
        <v>133</v>
      </c>
      <c r="E519" s="178">
        <v>71</v>
      </c>
      <c r="F519" s="178">
        <v>82</v>
      </c>
    </row>
    <row r="520" spans="2:6" ht="30" x14ac:dyDescent="0.25">
      <c r="B520" s="177">
        <v>210075419</v>
      </c>
      <c r="C520" s="16" t="s">
        <v>618</v>
      </c>
      <c r="D520" s="178">
        <v>415</v>
      </c>
      <c r="E520" s="178">
        <v>242</v>
      </c>
      <c r="F520" s="178">
        <v>278</v>
      </c>
    </row>
    <row r="521" spans="2:6" x14ac:dyDescent="0.25">
      <c r="B521" s="177">
        <v>210075420</v>
      </c>
      <c r="C521" s="16" t="s">
        <v>616</v>
      </c>
      <c r="D521" s="178">
        <v>34</v>
      </c>
      <c r="E521" s="178">
        <v>23</v>
      </c>
      <c r="F521" s="178">
        <v>23</v>
      </c>
    </row>
    <row r="522" spans="2:6" ht="30" x14ac:dyDescent="0.25">
      <c r="B522" s="177">
        <v>210075422</v>
      </c>
      <c r="C522" s="16" t="s">
        <v>613</v>
      </c>
      <c r="D522" s="178">
        <v>105</v>
      </c>
      <c r="E522" s="178">
        <v>68</v>
      </c>
      <c r="F522" s="178">
        <v>74</v>
      </c>
    </row>
    <row r="523" spans="2:6" ht="30" x14ac:dyDescent="0.25">
      <c r="B523" s="177">
        <v>210075423</v>
      </c>
      <c r="C523" s="16" t="s">
        <v>620</v>
      </c>
      <c r="D523" s="178">
        <v>2</v>
      </c>
      <c r="E523" s="178">
        <v>1</v>
      </c>
      <c r="F523" s="178">
        <v>3</v>
      </c>
    </row>
    <row r="524" spans="2:6" x14ac:dyDescent="0.25">
      <c r="B524" s="177">
        <v>210075424</v>
      </c>
      <c r="C524" s="16" t="s">
        <v>604</v>
      </c>
      <c r="D524" s="178">
        <v>5</v>
      </c>
      <c r="E524" s="178">
        <v>4</v>
      </c>
      <c r="F524" s="178">
        <v>8</v>
      </c>
    </row>
    <row r="525" spans="2:6" x14ac:dyDescent="0.25">
      <c r="B525" s="177">
        <v>210075425</v>
      </c>
      <c r="C525" s="16" t="s">
        <v>607</v>
      </c>
      <c r="D525" s="178">
        <v>67</v>
      </c>
      <c r="E525" s="178">
        <v>23</v>
      </c>
      <c r="F525" s="178">
        <v>47</v>
      </c>
    </row>
    <row r="526" spans="2:6" x14ac:dyDescent="0.25">
      <c r="B526" s="177">
        <v>250000017</v>
      </c>
      <c r="C526" s="16" t="s">
        <v>749</v>
      </c>
      <c r="D526" s="178">
        <v>89</v>
      </c>
      <c r="E526" s="178">
        <v>32</v>
      </c>
      <c r="F526" s="178">
        <v>66</v>
      </c>
    </row>
    <row r="527" spans="2:6" x14ac:dyDescent="0.25">
      <c r="B527" s="177">
        <v>250000020</v>
      </c>
      <c r="C527" s="16" t="s">
        <v>750</v>
      </c>
      <c r="D527" s="178">
        <v>207</v>
      </c>
      <c r="E527" s="178">
        <v>50</v>
      </c>
      <c r="F527" s="178">
        <v>118</v>
      </c>
    </row>
    <row r="528" spans="2:6" x14ac:dyDescent="0.25">
      <c r="B528" s="177">
        <v>250000024</v>
      </c>
      <c r="C528" s="16" t="s">
        <v>1418</v>
      </c>
      <c r="D528" s="178">
        <v>531</v>
      </c>
      <c r="E528" s="178">
        <v>275</v>
      </c>
      <c r="F528" s="178">
        <v>339</v>
      </c>
    </row>
    <row r="529" spans="2:6" x14ac:dyDescent="0.25">
      <c r="B529" s="177">
        <v>250000026</v>
      </c>
      <c r="C529" s="16" t="s">
        <v>751</v>
      </c>
      <c r="D529" s="178">
        <v>296</v>
      </c>
      <c r="E529" s="178">
        <v>128</v>
      </c>
      <c r="F529" s="178">
        <v>172</v>
      </c>
    </row>
    <row r="530" spans="2:6" ht="30" x14ac:dyDescent="0.25">
      <c r="B530" s="177">
        <v>250000027</v>
      </c>
      <c r="C530" s="16" t="s">
        <v>752</v>
      </c>
      <c r="D530" s="178">
        <v>246</v>
      </c>
      <c r="E530" s="178">
        <v>112</v>
      </c>
      <c r="F530" s="178">
        <v>154</v>
      </c>
    </row>
    <row r="531" spans="2:6" ht="30" x14ac:dyDescent="0.25">
      <c r="B531" s="177">
        <v>250000031</v>
      </c>
      <c r="C531" s="16" t="s">
        <v>753</v>
      </c>
      <c r="D531" s="178">
        <v>297</v>
      </c>
      <c r="E531" s="178">
        <v>146</v>
      </c>
      <c r="F531" s="178">
        <v>188</v>
      </c>
    </row>
    <row r="532" spans="2:6" x14ac:dyDescent="0.25">
      <c r="B532" s="177">
        <v>250000036</v>
      </c>
      <c r="C532" s="16" t="s">
        <v>754</v>
      </c>
      <c r="D532" s="178">
        <v>2</v>
      </c>
      <c r="E532" s="178">
        <v>1</v>
      </c>
      <c r="F532" s="178">
        <v>1</v>
      </c>
    </row>
    <row r="533" spans="2:6" ht="30" x14ac:dyDescent="0.25">
      <c r="B533" s="177">
        <v>250000081</v>
      </c>
      <c r="C533" s="16" t="s">
        <v>755</v>
      </c>
      <c r="D533" s="178">
        <v>291</v>
      </c>
      <c r="E533" s="178">
        <v>116</v>
      </c>
      <c r="F533" s="178">
        <v>236</v>
      </c>
    </row>
    <row r="534" spans="2:6" x14ac:dyDescent="0.25">
      <c r="B534" s="177">
        <v>250000084</v>
      </c>
      <c r="C534" s="16" t="s">
        <v>756</v>
      </c>
      <c r="D534" s="178">
        <v>239</v>
      </c>
      <c r="E534" s="178">
        <v>181</v>
      </c>
      <c r="F534" s="178">
        <v>187</v>
      </c>
    </row>
    <row r="535" spans="2:6" x14ac:dyDescent="0.25">
      <c r="B535" s="177">
        <v>250000104</v>
      </c>
      <c r="C535" s="16" t="s">
        <v>757</v>
      </c>
      <c r="D535" s="178">
        <v>111</v>
      </c>
      <c r="E535" s="178">
        <v>9</v>
      </c>
      <c r="F535" s="178">
        <v>73</v>
      </c>
    </row>
    <row r="536" spans="2:6" x14ac:dyDescent="0.25">
      <c r="B536" s="177">
        <v>250000108</v>
      </c>
      <c r="C536" s="16" t="s">
        <v>758</v>
      </c>
      <c r="D536" s="178">
        <v>127</v>
      </c>
      <c r="E536" s="178">
        <v>65</v>
      </c>
      <c r="F536" s="178">
        <v>100</v>
      </c>
    </row>
    <row r="537" spans="2:6" x14ac:dyDescent="0.25">
      <c r="B537" s="177">
        <v>250000159</v>
      </c>
      <c r="C537" s="16" t="s">
        <v>1419</v>
      </c>
      <c r="D537" s="178">
        <v>12</v>
      </c>
      <c r="E537" s="178">
        <v>6</v>
      </c>
      <c r="F537" s="178">
        <v>11</v>
      </c>
    </row>
    <row r="538" spans="2:6" ht="30" x14ac:dyDescent="0.25">
      <c r="B538" s="177">
        <v>250000171</v>
      </c>
      <c r="C538" s="16" t="s">
        <v>759</v>
      </c>
      <c r="D538" s="178">
        <v>120</v>
      </c>
      <c r="E538" s="178">
        <v>43</v>
      </c>
      <c r="F538" s="178">
        <v>75</v>
      </c>
    </row>
    <row r="539" spans="2:6" x14ac:dyDescent="0.25">
      <c r="B539" s="177">
        <v>250000176</v>
      </c>
      <c r="C539" s="16" t="s">
        <v>760</v>
      </c>
      <c r="D539" s="178">
        <v>50</v>
      </c>
      <c r="E539" s="178">
        <v>16</v>
      </c>
      <c r="F539" s="178">
        <v>25</v>
      </c>
    </row>
    <row r="540" spans="2:6" x14ac:dyDescent="0.25">
      <c r="B540" s="177">
        <v>270000015</v>
      </c>
      <c r="C540" s="16" t="s">
        <v>465</v>
      </c>
      <c r="D540" s="178">
        <v>46</v>
      </c>
      <c r="E540" s="178">
        <v>11</v>
      </c>
      <c r="F540" s="178">
        <v>34</v>
      </c>
    </row>
    <row r="541" spans="2:6" x14ac:dyDescent="0.25">
      <c r="B541" s="177">
        <v>270000016</v>
      </c>
      <c r="C541" s="16" t="s">
        <v>469</v>
      </c>
      <c r="D541" s="178">
        <v>146</v>
      </c>
      <c r="E541" s="178">
        <v>43</v>
      </c>
      <c r="F541" s="178">
        <v>92</v>
      </c>
    </row>
    <row r="542" spans="2:6" x14ac:dyDescent="0.25">
      <c r="B542" s="177">
        <v>270000031</v>
      </c>
      <c r="C542" s="16" t="s">
        <v>467</v>
      </c>
      <c r="D542" s="178">
        <v>194</v>
      </c>
      <c r="E542" s="178">
        <v>92</v>
      </c>
      <c r="F542" s="178">
        <v>102</v>
      </c>
    </row>
    <row r="543" spans="2:6" x14ac:dyDescent="0.25">
      <c r="B543" s="177">
        <v>270000040</v>
      </c>
      <c r="C543" s="16" t="s">
        <v>466</v>
      </c>
      <c r="D543" s="178">
        <v>586</v>
      </c>
      <c r="E543" s="178">
        <v>268</v>
      </c>
      <c r="F543" s="178">
        <v>397</v>
      </c>
    </row>
    <row r="544" spans="2:6" x14ac:dyDescent="0.25">
      <c r="B544" s="177">
        <v>270024101</v>
      </c>
      <c r="C544" s="16" t="s">
        <v>470</v>
      </c>
      <c r="D544" s="178">
        <v>324</v>
      </c>
      <c r="E544" s="178">
        <v>187</v>
      </c>
      <c r="F544" s="178">
        <v>220</v>
      </c>
    </row>
    <row r="545" spans="2:6" x14ac:dyDescent="0.25">
      <c r="B545" s="177">
        <v>270064101</v>
      </c>
      <c r="C545" s="16" t="s">
        <v>468</v>
      </c>
      <c r="D545" s="178">
        <v>703</v>
      </c>
      <c r="E545" s="178">
        <v>420</v>
      </c>
      <c r="F545" s="178">
        <v>494</v>
      </c>
    </row>
    <row r="546" spans="2:6" ht="30" x14ac:dyDescent="0.25">
      <c r="B546" s="177">
        <v>270065201</v>
      </c>
      <c r="C546" s="16" t="s">
        <v>464</v>
      </c>
      <c r="D546" s="178">
        <v>564</v>
      </c>
      <c r="E546" s="178">
        <v>289</v>
      </c>
      <c r="F546" s="178">
        <v>367</v>
      </c>
    </row>
    <row r="547" spans="2:6" x14ac:dyDescent="0.25">
      <c r="B547" s="177">
        <v>270075401</v>
      </c>
      <c r="C547" s="16" t="s">
        <v>471</v>
      </c>
      <c r="D547" s="178">
        <v>76</v>
      </c>
      <c r="E547" s="178">
        <v>34</v>
      </c>
      <c r="F547" s="178">
        <v>47</v>
      </c>
    </row>
    <row r="548" spans="2:6" x14ac:dyDescent="0.25">
      <c r="B548" s="177">
        <v>270075405</v>
      </c>
      <c r="C548" s="16" t="s">
        <v>1420</v>
      </c>
      <c r="D548" s="178">
        <v>2</v>
      </c>
      <c r="E548" s="178">
        <v>1</v>
      </c>
      <c r="F548" s="178">
        <v>7</v>
      </c>
    </row>
    <row r="549" spans="2:6" x14ac:dyDescent="0.25">
      <c r="B549" s="177">
        <v>320200004</v>
      </c>
      <c r="C549" s="16" t="s">
        <v>885</v>
      </c>
      <c r="D549" s="178">
        <v>205</v>
      </c>
      <c r="E549" s="178">
        <v>66</v>
      </c>
      <c r="F549" s="178">
        <v>111</v>
      </c>
    </row>
    <row r="550" spans="2:6" ht="30" x14ac:dyDescent="0.25">
      <c r="B550" s="177">
        <v>320200005</v>
      </c>
      <c r="C550" s="16" t="s">
        <v>1421</v>
      </c>
      <c r="D550" s="178">
        <v>48</v>
      </c>
      <c r="E550" s="178">
        <v>21</v>
      </c>
      <c r="F550" s="178">
        <v>40</v>
      </c>
    </row>
    <row r="551" spans="2:6" x14ac:dyDescent="0.25">
      <c r="B551" s="177">
        <v>320200006</v>
      </c>
      <c r="C551" s="16" t="s">
        <v>886</v>
      </c>
      <c r="D551" s="178">
        <v>124</v>
      </c>
      <c r="E551" s="178">
        <v>47</v>
      </c>
      <c r="F551" s="178">
        <v>85</v>
      </c>
    </row>
    <row r="552" spans="2:6" x14ac:dyDescent="0.25">
      <c r="B552" s="177">
        <v>320200007</v>
      </c>
      <c r="C552" s="16" t="s">
        <v>1422</v>
      </c>
      <c r="D552" s="178">
        <v>172</v>
      </c>
      <c r="E552" s="178">
        <v>115</v>
      </c>
      <c r="F552" s="178">
        <v>126</v>
      </c>
    </row>
    <row r="553" spans="2:6" x14ac:dyDescent="0.25">
      <c r="B553" s="177">
        <v>320200008</v>
      </c>
      <c r="C553" s="16" t="s">
        <v>887</v>
      </c>
      <c r="D553" s="178">
        <v>297</v>
      </c>
      <c r="E553" s="178">
        <v>203</v>
      </c>
      <c r="F553" s="178">
        <v>226</v>
      </c>
    </row>
    <row r="554" spans="2:6" x14ac:dyDescent="0.25">
      <c r="B554" s="177">
        <v>321000002</v>
      </c>
      <c r="C554" s="16" t="s">
        <v>888</v>
      </c>
      <c r="D554" s="178">
        <v>141</v>
      </c>
      <c r="E554" s="178">
        <v>87</v>
      </c>
      <c r="F554" s="178">
        <v>97</v>
      </c>
    </row>
    <row r="555" spans="2:6" x14ac:dyDescent="0.25">
      <c r="B555" s="177">
        <v>321400004</v>
      </c>
      <c r="C555" s="16" t="s">
        <v>889</v>
      </c>
      <c r="D555" s="178">
        <v>137</v>
      </c>
      <c r="E555" s="178">
        <v>88</v>
      </c>
      <c r="F555" s="178">
        <v>93</v>
      </c>
    </row>
    <row r="556" spans="2:6" x14ac:dyDescent="0.25">
      <c r="B556" s="177">
        <v>321400005</v>
      </c>
      <c r="C556" s="16" t="s">
        <v>890</v>
      </c>
      <c r="D556" s="178">
        <v>207</v>
      </c>
      <c r="E556" s="178">
        <v>122</v>
      </c>
      <c r="F556" s="178">
        <v>136</v>
      </c>
    </row>
    <row r="557" spans="2:6" x14ac:dyDescent="0.25">
      <c r="B557" s="177">
        <v>321400006</v>
      </c>
      <c r="C557" s="16" t="s">
        <v>891</v>
      </c>
      <c r="D557" s="178">
        <v>12</v>
      </c>
      <c r="E557" s="178">
        <v>1</v>
      </c>
      <c r="F557" s="178">
        <v>7</v>
      </c>
    </row>
    <row r="558" spans="2:6" x14ac:dyDescent="0.25">
      <c r="B558" s="177">
        <v>326100001</v>
      </c>
      <c r="C558" s="16" t="s">
        <v>892</v>
      </c>
      <c r="D558" s="178">
        <v>328</v>
      </c>
      <c r="E558" s="178">
        <v>163</v>
      </c>
      <c r="F558" s="178">
        <v>212</v>
      </c>
    </row>
    <row r="559" spans="2:6" x14ac:dyDescent="0.25">
      <c r="B559" s="177">
        <v>326100004</v>
      </c>
      <c r="C559" s="16" t="s">
        <v>893</v>
      </c>
      <c r="D559" s="178">
        <v>166</v>
      </c>
      <c r="E559" s="178">
        <v>51</v>
      </c>
      <c r="F559" s="178">
        <v>96</v>
      </c>
    </row>
    <row r="560" spans="2:6" x14ac:dyDescent="0.25">
      <c r="B560" s="177">
        <v>326100011</v>
      </c>
      <c r="C560" s="16" t="s">
        <v>895</v>
      </c>
      <c r="D560" s="178">
        <v>426</v>
      </c>
      <c r="E560" s="178">
        <v>173</v>
      </c>
      <c r="F560" s="178">
        <v>262</v>
      </c>
    </row>
    <row r="561" spans="2:6" ht="30" x14ac:dyDescent="0.25">
      <c r="B561" s="177">
        <v>326100013</v>
      </c>
      <c r="C561" s="16" t="s">
        <v>894</v>
      </c>
      <c r="D561" s="178">
        <v>330</v>
      </c>
      <c r="E561" s="178">
        <v>213</v>
      </c>
      <c r="F561" s="178">
        <v>247</v>
      </c>
    </row>
    <row r="562" spans="2:6" x14ac:dyDescent="0.25">
      <c r="B562" s="177">
        <v>327100003</v>
      </c>
      <c r="C562" s="16" t="s">
        <v>896</v>
      </c>
      <c r="D562" s="178">
        <v>325</v>
      </c>
      <c r="E562" s="178">
        <v>217</v>
      </c>
      <c r="F562" s="178">
        <v>228</v>
      </c>
    </row>
    <row r="563" spans="2:6" x14ac:dyDescent="0.25">
      <c r="B563" s="177">
        <v>328275401</v>
      </c>
      <c r="C563" s="16" t="s">
        <v>897</v>
      </c>
      <c r="D563" s="178">
        <v>22</v>
      </c>
      <c r="E563" s="178">
        <v>6</v>
      </c>
      <c r="F563" s="178">
        <v>23</v>
      </c>
    </row>
    <row r="564" spans="2:6" x14ac:dyDescent="0.25">
      <c r="B564" s="177">
        <v>328275402</v>
      </c>
      <c r="C564" s="16" t="s">
        <v>898</v>
      </c>
      <c r="D564" s="178">
        <v>30</v>
      </c>
      <c r="E564" s="178">
        <v>12</v>
      </c>
      <c r="F564" s="178">
        <v>17</v>
      </c>
    </row>
    <row r="565" spans="2:6" x14ac:dyDescent="0.25">
      <c r="B565" s="177">
        <v>360200003</v>
      </c>
      <c r="C565" s="16" t="s">
        <v>761</v>
      </c>
      <c r="D565" s="178">
        <v>314</v>
      </c>
      <c r="E565" s="178">
        <v>187</v>
      </c>
      <c r="F565" s="178">
        <v>212</v>
      </c>
    </row>
    <row r="566" spans="2:6" ht="30" x14ac:dyDescent="0.25">
      <c r="B566" s="177">
        <v>360200010</v>
      </c>
      <c r="C566" s="16" t="s">
        <v>762</v>
      </c>
      <c r="D566" s="178">
        <v>87</v>
      </c>
      <c r="E566" s="178">
        <v>32</v>
      </c>
      <c r="F566" s="178">
        <v>48</v>
      </c>
    </row>
    <row r="567" spans="2:6" x14ac:dyDescent="0.25">
      <c r="B567" s="177">
        <v>360200012</v>
      </c>
      <c r="C567" s="16" t="s">
        <v>1423</v>
      </c>
      <c r="D567" s="178">
        <v>216</v>
      </c>
      <c r="E567" s="178">
        <v>69</v>
      </c>
      <c r="F567" s="178">
        <v>115</v>
      </c>
    </row>
    <row r="568" spans="2:6" x14ac:dyDescent="0.25">
      <c r="B568" s="177">
        <v>360200014</v>
      </c>
      <c r="C568" s="16" t="s">
        <v>763</v>
      </c>
      <c r="D568" s="178">
        <v>35</v>
      </c>
      <c r="E568" s="178">
        <v>11</v>
      </c>
      <c r="F568" s="178">
        <v>22</v>
      </c>
    </row>
    <row r="569" spans="2:6" x14ac:dyDescent="0.25">
      <c r="B569" s="177">
        <v>360200021</v>
      </c>
      <c r="C569" s="16" t="s">
        <v>764</v>
      </c>
      <c r="D569" s="178">
        <v>134</v>
      </c>
      <c r="E569" s="178">
        <v>98</v>
      </c>
      <c r="F569" s="178">
        <v>101</v>
      </c>
    </row>
    <row r="570" spans="2:6" x14ac:dyDescent="0.25">
      <c r="B570" s="177">
        <v>360200026</v>
      </c>
      <c r="C570" s="16" t="s">
        <v>765</v>
      </c>
      <c r="D570" s="178">
        <v>14</v>
      </c>
      <c r="E570" s="178">
        <v>6</v>
      </c>
      <c r="F570" s="178">
        <v>13</v>
      </c>
    </row>
    <row r="571" spans="2:6" x14ac:dyDescent="0.25">
      <c r="B571" s="177">
        <v>360200060</v>
      </c>
      <c r="C571" s="16" t="s">
        <v>766</v>
      </c>
      <c r="D571" s="178">
        <v>99</v>
      </c>
      <c r="E571" s="178">
        <v>40</v>
      </c>
      <c r="F571" s="178">
        <v>56</v>
      </c>
    </row>
    <row r="572" spans="2:6" x14ac:dyDescent="0.25">
      <c r="B572" s="177">
        <v>360200063</v>
      </c>
      <c r="C572" s="16" t="s">
        <v>767</v>
      </c>
      <c r="D572" s="178">
        <v>14</v>
      </c>
      <c r="E572" s="178">
        <v>5</v>
      </c>
      <c r="F572" s="178">
        <v>7</v>
      </c>
    </row>
    <row r="573" spans="2:6" ht="45" x14ac:dyDescent="0.25">
      <c r="B573" s="177">
        <v>380200001</v>
      </c>
      <c r="C573" s="16" t="s">
        <v>768</v>
      </c>
      <c r="D573" s="178">
        <v>838</v>
      </c>
      <c r="E573" s="178">
        <v>405</v>
      </c>
      <c r="F573" s="178">
        <v>512</v>
      </c>
    </row>
    <row r="574" spans="2:6" x14ac:dyDescent="0.25">
      <c r="B574" s="177">
        <v>380200002</v>
      </c>
      <c r="C574" s="16" t="s">
        <v>769</v>
      </c>
      <c r="D574" s="178">
        <v>571</v>
      </c>
      <c r="E574" s="178">
        <v>266</v>
      </c>
      <c r="F574" s="178">
        <v>343</v>
      </c>
    </row>
    <row r="575" spans="2:6" x14ac:dyDescent="0.25">
      <c r="B575" s="177">
        <v>380200003</v>
      </c>
      <c r="C575" s="16" t="s">
        <v>770</v>
      </c>
      <c r="D575" s="178">
        <v>195</v>
      </c>
      <c r="E575" s="178">
        <v>135</v>
      </c>
      <c r="F575" s="178">
        <v>145</v>
      </c>
    </row>
    <row r="576" spans="2:6" x14ac:dyDescent="0.25">
      <c r="B576" s="177">
        <v>380200005</v>
      </c>
      <c r="C576" s="16" t="s">
        <v>771</v>
      </c>
      <c r="D576" s="178">
        <v>308</v>
      </c>
      <c r="E576" s="178">
        <v>208</v>
      </c>
      <c r="F576" s="178">
        <v>225</v>
      </c>
    </row>
    <row r="577" spans="2:6" x14ac:dyDescent="0.25">
      <c r="B577" s="177">
        <v>380200008</v>
      </c>
      <c r="C577" s="16" t="s">
        <v>772</v>
      </c>
      <c r="D577" s="178">
        <v>217</v>
      </c>
      <c r="E577" s="178">
        <v>105</v>
      </c>
      <c r="F577" s="178">
        <v>118</v>
      </c>
    </row>
    <row r="578" spans="2:6" x14ac:dyDescent="0.25">
      <c r="B578" s="177">
        <v>380200009</v>
      </c>
      <c r="C578" s="16" t="s">
        <v>773</v>
      </c>
      <c r="D578" s="178">
        <v>126</v>
      </c>
      <c r="E578" s="178">
        <v>53</v>
      </c>
      <c r="F578" s="178">
        <v>71</v>
      </c>
    </row>
    <row r="579" spans="2:6" x14ac:dyDescent="0.25">
      <c r="B579" s="177">
        <v>380200010</v>
      </c>
      <c r="C579" s="16" t="s">
        <v>774</v>
      </c>
      <c r="D579" s="178">
        <v>253</v>
      </c>
      <c r="E579" s="178">
        <v>168</v>
      </c>
      <c r="F579" s="178">
        <v>175</v>
      </c>
    </row>
    <row r="580" spans="2:6" x14ac:dyDescent="0.25">
      <c r="B580" s="177">
        <v>380200016</v>
      </c>
      <c r="C580" s="16" t="s">
        <v>775</v>
      </c>
      <c r="D580" s="178">
        <v>84</v>
      </c>
      <c r="E580" s="178">
        <v>44</v>
      </c>
      <c r="F580" s="178">
        <v>47</v>
      </c>
    </row>
    <row r="581" spans="2:6" x14ac:dyDescent="0.25">
      <c r="B581" s="177">
        <v>380200020</v>
      </c>
      <c r="C581" s="16" t="s">
        <v>776</v>
      </c>
      <c r="D581" s="178">
        <v>298</v>
      </c>
      <c r="E581" s="178">
        <v>173</v>
      </c>
      <c r="F581" s="178">
        <v>195</v>
      </c>
    </row>
    <row r="582" spans="2:6" x14ac:dyDescent="0.25">
      <c r="B582" s="177">
        <v>381600007</v>
      </c>
      <c r="C582" s="16" t="s">
        <v>777</v>
      </c>
      <c r="D582" s="178">
        <v>7</v>
      </c>
      <c r="E582" s="178">
        <v>5</v>
      </c>
      <c r="F582" s="178">
        <v>5</v>
      </c>
    </row>
    <row r="583" spans="2:6" x14ac:dyDescent="0.25">
      <c r="B583" s="177">
        <v>381600008</v>
      </c>
      <c r="C583" s="16" t="s">
        <v>778</v>
      </c>
      <c r="D583" s="178">
        <v>78</v>
      </c>
      <c r="E583" s="178">
        <v>43</v>
      </c>
      <c r="F583" s="178">
        <v>47</v>
      </c>
    </row>
    <row r="584" spans="2:6" x14ac:dyDescent="0.25">
      <c r="B584" s="177">
        <v>387500001</v>
      </c>
      <c r="C584" s="16" t="s">
        <v>779</v>
      </c>
      <c r="D584" s="178">
        <v>194</v>
      </c>
      <c r="E584" s="178">
        <v>105</v>
      </c>
      <c r="F584" s="178">
        <v>126</v>
      </c>
    </row>
    <row r="585" spans="2:6" x14ac:dyDescent="0.25">
      <c r="B585" s="177">
        <v>400200001</v>
      </c>
      <c r="C585" s="16" t="s">
        <v>899</v>
      </c>
      <c r="D585" s="178">
        <v>131</v>
      </c>
      <c r="E585" s="178">
        <v>64</v>
      </c>
      <c r="F585" s="178">
        <v>84</v>
      </c>
    </row>
    <row r="586" spans="2:6" x14ac:dyDescent="0.25">
      <c r="B586" s="177">
        <v>400200002</v>
      </c>
      <c r="C586" s="16" t="s">
        <v>1424</v>
      </c>
      <c r="D586" s="178">
        <v>63</v>
      </c>
      <c r="E586" s="178">
        <v>50</v>
      </c>
      <c r="F586" s="178">
        <v>54</v>
      </c>
    </row>
    <row r="587" spans="2:6" x14ac:dyDescent="0.25">
      <c r="B587" s="177">
        <v>400200005</v>
      </c>
      <c r="C587" s="16" t="s">
        <v>900</v>
      </c>
      <c r="D587" s="178">
        <v>102</v>
      </c>
      <c r="E587" s="178">
        <v>44</v>
      </c>
      <c r="F587" s="178">
        <v>64</v>
      </c>
    </row>
    <row r="588" spans="2:6" ht="30" x14ac:dyDescent="0.25">
      <c r="B588" s="177">
        <v>400200008</v>
      </c>
      <c r="C588" s="16" t="s">
        <v>901</v>
      </c>
      <c r="D588" s="178">
        <v>114</v>
      </c>
      <c r="E588" s="178">
        <v>51</v>
      </c>
      <c r="F588" s="178">
        <v>62</v>
      </c>
    </row>
    <row r="589" spans="2:6" ht="30" x14ac:dyDescent="0.25">
      <c r="B589" s="177">
        <v>400200012</v>
      </c>
      <c r="C589" s="16" t="s">
        <v>902</v>
      </c>
      <c r="D589" s="178">
        <v>97</v>
      </c>
      <c r="E589" s="178">
        <v>37</v>
      </c>
      <c r="F589" s="178">
        <v>56</v>
      </c>
    </row>
    <row r="590" spans="2:6" x14ac:dyDescent="0.25">
      <c r="B590" s="177">
        <v>400200013</v>
      </c>
      <c r="C590" s="16" t="s">
        <v>903</v>
      </c>
      <c r="D590" s="178">
        <v>2</v>
      </c>
      <c r="E590" s="178">
        <v>1</v>
      </c>
      <c r="F590" s="178">
        <v>2</v>
      </c>
    </row>
    <row r="591" spans="2:6" x14ac:dyDescent="0.25">
      <c r="B591" s="177">
        <v>400200014</v>
      </c>
      <c r="C591" s="16" t="s">
        <v>904</v>
      </c>
      <c r="D591" s="178">
        <v>89</v>
      </c>
      <c r="E591" s="178">
        <v>62</v>
      </c>
      <c r="F591" s="178">
        <v>117</v>
      </c>
    </row>
    <row r="592" spans="2:6" x14ac:dyDescent="0.25">
      <c r="B592" s="177">
        <v>400200015</v>
      </c>
      <c r="C592" s="16" t="s">
        <v>905</v>
      </c>
      <c r="D592" s="178">
        <v>299</v>
      </c>
      <c r="E592" s="178">
        <v>199</v>
      </c>
      <c r="F592" s="178">
        <v>211</v>
      </c>
    </row>
    <row r="593" spans="2:6" x14ac:dyDescent="0.25">
      <c r="B593" s="177">
        <v>400200016</v>
      </c>
      <c r="C593" s="16" t="s">
        <v>906</v>
      </c>
      <c r="D593" s="178">
        <v>135</v>
      </c>
      <c r="E593" s="178">
        <v>78</v>
      </c>
      <c r="F593" s="178">
        <v>86</v>
      </c>
    </row>
    <row r="594" spans="2:6" x14ac:dyDescent="0.25">
      <c r="B594" s="177">
        <v>400200017</v>
      </c>
      <c r="C594" s="16" t="s">
        <v>907</v>
      </c>
      <c r="D594" s="178">
        <v>201</v>
      </c>
      <c r="E594" s="178">
        <v>91</v>
      </c>
      <c r="F594" s="178">
        <v>131</v>
      </c>
    </row>
    <row r="595" spans="2:6" x14ac:dyDescent="0.25">
      <c r="B595" s="177">
        <v>400200018</v>
      </c>
      <c r="C595" s="16" t="s">
        <v>908</v>
      </c>
      <c r="D595" s="178">
        <v>217</v>
      </c>
      <c r="E595" s="178">
        <v>151</v>
      </c>
      <c r="F595" s="178">
        <v>165</v>
      </c>
    </row>
    <row r="596" spans="2:6" ht="30" x14ac:dyDescent="0.25">
      <c r="B596" s="177">
        <v>400200026</v>
      </c>
      <c r="C596" s="16" t="s">
        <v>909</v>
      </c>
      <c r="D596" s="178">
        <v>419</v>
      </c>
      <c r="E596" s="178">
        <v>254</v>
      </c>
      <c r="F596" s="178">
        <v>262</v>
      </c>
    </row>
    <row r="597" spans="2:6" ht="30" x14ac:dyDescent="0.25">
      <c r="B597" s="177">
        <v>406400005</v>
      </c>
      <c r="C597" s="16" t="s">
        <v>1425</v>
      </c>
      <c r="D597" s="178">
        <v>195</v>
      </c>
      <c r="E597" s="178">
        <v>104</v>
      </c>
      <c r="F597" s="178">
        <v>121</v>
      </c>
    </row>
    <row r="598" spans="2:6" x14ac:dyDescent="0.25">
      <c r="B598" s="177">
        <v>406435102</v>
      </c>
      <c r="C598" s="16" t="s">
        <v>910</v>
      </c>
      <c r="D598" s="178">
        <v>297</v>
      </c>
      <c r="E598" s="178">
        <v>190</v>
      </c>
      <c r="F598" s="178">
        <v>214</v>
      </c>
    </row>
    <row r="599" spans="2:6" x14ac:dyDescent="0.25">
      <c r="B599" s="177">
        <v>406475401</v>
      </c>
      <c r="C599" s="16" t="s">
        <v>1426</v>
      </c>
      <c r="D599" s="178">
        <v>130</v>
      </c>
      <c r="E599" s="178">
        <v>42</v>
      </c>
      <c r="F599" s="178">
        <v>68</v>
      </c>
    </row>
    <row r="600" spans="2:6" ht="30" x14ac:dyDescent="0.25">
      <c r="B600" s="177">
        <v>407700001</v>
      </c>
      <c r="C600" s="16" t="s">
        <v>911</v>
      </c>
      <c r="D600" s="178">
        <v>88</v>
      </c>
      <c r="E600" s="178">
        <v>34</v>
      </c>
      <c r="F600" s="178">
        <v>47</v>
      </c>
    </row>
    <row r="601" spans="2:6" x14ac:dyDescent="0.25">
      <c r="B601" s="177">
        <v>409500002</v>
      </c>
      <c r="C601" s="16" t="s">
        <v>912</v>
      </c>
      <c r="D601" s="178">
        <v>14</v>
      </c>
      <c r="E601" s="178">
        <v>3</v>
      </c>
      <c r="F601" s="178">
        <v>10</v>
      </c>
    </row>
    <row r="602" spans="2:6" x14ac:dyDescent="0.25">
      <c r="B602" s="177">
        <v>409500005</v>
      </c>
      <c r="C602" s="16" t="s">
        <v>913</v>
      </c>
      <c r="D602" s="178">
        <v>175</v>
      </c>
      <c r="E602" s="178">
        <v>115</v>
      </c>
      <c r="F602" s="178">
        <v>136</v>
      </c>
    </row>
    <row r="603" spans="2:6" x14ac:dyDescent="0.25">
      <c r="B603" s="177">
        <v>409500010</v>
      </c>
      <c r="C603" s="16" t="s">
        <v>914</v>
      </c>
      <c r="D603" s="178">
        <v>11</v>
      </c>
      <c r="E603" s="178">
        <v>5</v>
      </c>
      <c r="F603" s="178">
        <v>11</v>
      </c>
    </row>
    <row r="604" spans="2:6" x14ac:dyDescent="0.25">
      <c r="B604" s="177">
        <v>409500012</v>
      </c>
      <c r="C604" s="16" t="s">
        <v>915</v>
      </c>
      <c r="D604" s="178">
        <v>50</v>
      </c>
      <c r="E604" s="178">
        <v>13</v>
      </c>
      <c r="F604" s="178">
        <v>29</v>
      </c>
    </row>
    <row r="605" spans="2:6" x14ac:dyDescent="0.25">
      <c r="B605" s="177">
        <v>420200003</v>
      </c>
      <c r="C605" s="16" t="s">
        <v>1427</v>
      </c>
      <c r="D605" s="178">
        <v>76</v>
      </c>
      <c r="E605" s="178">
        <v>35</v>
      </c>
      <c r="F605" s="178">
        <v>48</v>
      </c>
    </row>
    <row r="606" spans="2:6" ht="30" x14ac:dyDescent="0.25">
      <c r="B606" s="177">
        <v>420200004</v>
      </c>
      <c r="C606" s="16" t="s">
        <v>780</v>
      </c>
      <c r="D606" s="178">
        <v>597</v>
      </c>
      <c r="E606" s="178">
        <v>249</v>
      </c>
      <c r="F606" s="178">
        <v>400</v>
      </c>
    </row>
    <row r="607" spans="2:6" x14ac:dyDescent="0.25">
      <c r="B607" s="177">
        <v>420200008</v>
      </c>
      <c r="C607" s="16" t="s">
        <v>1428</v>
      </c>
      <c r="D607" s="178">
        <v>172</v>
      </c>
      <c r="E607" s="178">
        <v>87</v>
      </c>
      <c r="F607" s="178">
        <v>93</v>
      </c>
    </row>
    <row r="608" spans="2:6" x14ac:dyDescent="0.25">
      <c r="B608" s="177">
        <v>420200010</v>
      </c>
      <c r="C608" s="16" t="s">
        <v>781</v>
      </c>
      <c r="D608" s="178">
        <v>20</v>
      </c>
      <c r="E608" s="178">
        <v>1</v>
      </c>
      <c r="F608" s="178">
        <v>11</v>
      </c>
    </row>
    <row r="609" spans="2:6" x14ac:dyDescent="0.25">
      <c r="B609" s="177">
        <v>420200011</v>
      </c>
      <c r="C609" s="16" t="s">
        <v>1429</v>
      </c>
      <c r="D609" s="178">
        <v>296</v>
      </c>
      <c r="E609" s="178">
        <v>174</v>
      </c>
      <c r="F609" s="178">
        <v>195</v>
      </c>
    </row>
    <row r="610" spans="2:6" x14ac:dyDescent="0.25">
      <c r="B610" s="177">
        <v>420200012</v>
      </c>
      <c r="C610" s="16" t="s">
        <v>782</v>
      </c>
      <c r="D610" s="178">
        <v>19</v>
      </c>
      <c r="E610" s="178">
        <v>10</v>
      </c>
      <c r="F610" s="178">
        <v>15</v>
      </c>
    </row>
    <row r="611" spans="2:6" x14ac:dyDescent="0.25">
      <c r="B611" s="177">
        <v>420200014</v>
      </c>
      <c r="C611" s="16" t="s">
        <v>1430</v>
      </c>
      <c r="D611" s="178">
        <v>195</v>
      </c>
      <c r="E611" s="178">
        <v>104</v>
      </c>
      <c r="F611" s="178">
        <v>138</v>
      </c>
    </row>
    <row r="612" spans="2:6" x14ac:dyDescent="0.25">
      <c r="B612" s="177">
        <v>420200015</v>
      </c>
      <c r="C612" s="16" t="s">
        <v>783</v>
      </c>
      <c r="D612" s="178">
        <v>23</v>
      </c>
      <c r="E612" s="178">
        <v>3</v>
      </c>
      <c r="F612" s="178">
        <v>17</v>
      </c>
    </row>
    <row r="613" spans="2:6" x14ac:dyDescent="0.25">
      <c r="B613" s="177">
        <v>420200016</v>
      </c>
      <c r="C613" s="16" t="s">
        <v>784</v>
      </c>
      <c r="D613" s="178">
        <v>315</v>
      </c>
      <c r="E613" s="178">
        <v>93</v>
      </c>
      <c r="F613" s="178">
        <v>198</v>
      </c>
    </row>
    <row r="614" spans="2:6" ht="30" x14ac:dyDescent="0.25">
      <c r="B614" s="177">
        <v>420200017</v>
      </c>
      <c r="C614" s="16" t="s">
        <v>1431</v>
      </c>
      <c r="D614" s="178">
        <v>233</v>
      </c>
      <c r="E614" s="178">
        <v>136</v>
      </c>
      <c r="F614" s="178">
        <v>148</v>
      </c>
    </row>
    <row r="615" spans="2:6" x14ac:dyDescent="0.25">
      <c r="B615" s="177">
        <v>420200077</v>
      </c>
      <c r="C615" s="16" t="s">
        <v>785</v>
      </c>
      <c r="D615" s="178">
        <v>99</v>
      </c>
      <c r="E615" s="178">
        <v>66</v>
      </c>
      <c r="F615" s="178">
        <v>72</v>
      </c>
    </row>
    <row r="616" spans="2:6" x14ac:dyDescent="0.25">
      <c r="B616" s="177">
        <v>421200002</v>
      </c>
      <c r="C616" s="16" t="s">
        <v>786</v>
      </c>
      <c r="D616" s="178">
        <v>48</v>
      </c>
      <c r="E616" s="178">
        <v>28</v>
      </c>
      <c r="F616" s="178">
        <v>28</v>
      </c>
    </row>
    <row r="617" spans="2:6" x14ac:dyDescent="0.25">
      <c r="B617" s="177">
        <v>424700007</v>
      </c>
      <c r="C617" s="16" t="s">
        <v>787</v>
      </c>
      <c r="D617" s="178">
        <v>44</v>
      </c>
      <c r="E617" s="178">
        <v>15</v>
      </c>
      <c r="F617" s="178">
        <v>30</v>
      </c>
    </row>
    <row r="618" spans="2:6" x14ac:dyDescent="0.25">
      <c r="B618" s="177">
        <v>424700008</v>
      </c>
      <c r="C618" s="16" t="s">
        <v>788</v>
      </c>
      <c r="D618" s="178">
        <v>437</v>
      </c>
      <c r="E618" s="178">
        <v>218</v>
      </c>
      <c r="F618" s="178">
        <v>276</v>
      </c>
    </row>
    <row r="619" spans="2:6" x14ac:dyDescent="0.25">
      <c r="B619" s="177">
        <v>427300002</v>
      </c>
      <c r="C619" s="16" t="s">
        <v>789</v>
      </c>
      <c r="D619" s="178">
        <v>182</v>
      </c>
      <c r="E619" s="178">
        <v>119</v>
      </c>
      <c r="F619" s="178">
        <v>125</v>
      </c>
    </row>
    <row r="620" spans="2:6" x14ac:dyDescent="0.25">
      <c r="B620" s="177">
        <v>427300003</v>
      </c>
      <c r="C620" s="16" t="s">
        <v>1432</v>
      </c>
      <c r="D620" s="178">
        <v>456</v>
      </c>
      <c r="E620" s="178">
        <v>243</v>
      </c>
      <c r="F620" s="178">
        <v>291</v>
      </c>
    </row>
    <row r="621" spans="2:6" x14ac:dyDescent="0.25">
      <c r="B621" s="177">
        <v>427300004</v>
      </c>
      <c r="C621" s="16" t="s">
        <v>790</v>
      </c>
      <c r="D621" s="178">
        <v>445</v>
      </c>
      <c r="E621" s="178">
        <v>254</v>
      </c>
      <c r="F621" s="178">
        <v>299</v>
      </c>
    </row>
    <row r="622" spans="2:6" ht="30" x14ac:dyDescent="0.25">
      <c r="B622" s="177">
        <v>427300006</v>
      </c>
      <c r="C622" s="16" t="s">
        <v>1433</v>
      </c>
      <c r="D622" s="178">
        <v>166</v>
      </c>
      <c r="E622" s="178">
        <v>112</v>
      </c>
      <c r="F622" s="178">
        <v>170</v>
      </c>
    </row>
    <row r="623" spans="2:6" x14ac:dyDescent="0.25">
      <c r="B623" s="177">
        <v>427300007</v>
      </c>
      <c r="C623" s="16" t="s">
        <v>792</v>
      </c>
      <c r="D623" s="178">
        <v>98</v>
      </c>
      <c r="E623" s="178">
        <v>27</v>
      </c>
      <c r="F623" s="178">
        <v>55</v>
      </c>
    </row>
    <row r="624" spans="2:6" x14ac:dyDescent="0.25">
      <c r="B624" s="177">
        <v>427500004</v>
      </c>
      <c r="C624" s="16" t="s">
        <v>793</v>
      </c>
      <c r="D624" s="178">
        <v>315</v>
      </c>
      <c r="E624" s="178">
        <v>166</v>
      </c>
      <c r="F624" s="178">
        <v>207</v>
      </c>
    </row>
    <row r="625" spans="2:6" ht="30" x14ac:dyDescent="0.25">
      <c r="B625" s="177">
        <v>427500009</v>
      </c>
      <c r="C625" s="16" t="s">
        <v>794</v>
      </c>
      <c r="D625" s="178">
        <v>41</v>
      </c>
      <c r="E625" s="178">
        <v>18</v>
      </c>
      <c r="F625" s="178">
        <v>22</v>
      </c>
    </row>
    <row r="626" spans="2:6" x14ac:dyDescent="0.25">
      <c r="B626" s="177">
        <v>427700003</v>
      </c>
      <c r="C626" s="16" t="s">
        <v>795</v>
      </c>
      <c r="D626" s="178">
        <v>159</v>
      </c>
      <c r="E626" s="178">
        <v>116</v>
      </c>
      <c r="F626" s="178">
        <v>126</v>
      </c>
    </row>
    <row r="627" spans="2:6" x14ac:dyDescent="0.25">
      <c r="B627" s="177">
        <v>427700007</v>
      </c>
      <c r="C627" s="16" t="s">
        <v>796</v>
      </c>
      <c r="D627" s="178">
        <v>21</v>
      </c>
      <c r="E627" s="178">
        <v>11</v>
      </c>
      <c r="F627" s="178">
        <v>14</v>
      </c>
    </row>
    <row r="628" spans="2:6" x14ac:dyDescent="0.25">
      <c r="B628" s="177">
        <v>429300006</v>
      </c>
      <c r="C628" s="16" t="s">
        <v>1434</v>
      </c>
      <c r="D628" s="178">
        <v>2</v>
      </c>
      <c r="E628" s="178">
        <v>1</v>
      </c>
      <c r="F628" s="178">
        <v>1</v>
      </c>
    </row>
    <row r="629" spans="2:6" x14ac:dyDescent="0.25">
      <c r="B629" s="177">
        <v>440200007</v>
      </c>
      <c r="C629" s="16" t="s">
        <v>575</v>
      </c>
      <c r="D629" s="178">
        <v>330</v>
      </c>
      <c r="E629" s="178">
        <v>182</v>
      </c>
      <c r="F629" s="178">
        <v>208</v>
      </c>
    </row>
    <row r="630" spans="2:6" x14ac:dyDescent="0.25">
      <c r="B630" s="177">
        <v>440200008</v>
      </c>
      <c r="C630" s="16" t="s">
        <v>577</v>
      </c>
      <c r="D630" s="178">
        <v>6</v>
      </c>
      <c r="E630" s="178">
        <v>3</v>
      </c>
      <c r="F630" s="178">
        <v>6</v>
      </c>
    </row>
    <row r="631" spans="2:6" x14ac:dyDescent="0.25">
      <c r="B631" s="177">
        <v>440200009</v>
      </c>
      <c r="C631" s="16" t="s">
        <v>576</v>
      </c>
      <c r="D631" s="178">
        <v>23</v>
      </c>
      <c r="E631" s="178">
        <v>12</v>
      </c>
      <c r="F631" s="178">
        <v>12</v>
      </c>
    </row>
    <row r="632" spans="2:6" x14ac:dyDescent="0.25">
      <c r="B632" s="177">
        <v>440200026</v>
      </c>
      <c r="C632" s="16" t="s">
        <v>574</v>
      </c>
      <c r="D632" s="178">
        <v>144</v>
      </c>
      <c r="E632" s="178">
        <v>100</v>
      </c>
      <c r="F632" s="178">
        <v>103</v>
      </c>
    </row>
    <row r="633" spans="2:6" ht="30" x14ac:dyDescent="0.25">
      <c r="B633" s="177">
        <v>440800001</v>
      </c>
      <c r="C633" s="16" t="s">
        <v>1435</v>
      </c>
      <c r="D633" s="178">
        <v>86</v>
      </c>
      <c r="E633" s="178">
        <v>17</v>
      </c>
      <c r="F633" s="178">
        <v>44</v>
      </c>
    </row>
    <row r="634" spans="2:6" ht="30" x14ac:dyDescent="0.25">
      <c r="B634" s="177">
        <v>440800002</v>
      </c>
      <c r="C634" s="16" t="s">
        <v>579</v>
      </c>
      <c r="D634" s="178">
        <v>149</v>
      </c>
      <c r="E634" s="178">
        <v>86</v>
      </c>
      <c r="F634" s="178">
        <v>104</v>
      </c>
    </row>
    <row r="635" spans="2:6" x14ac:dyDescent="0.25">
      <c r="B635" s="177">
        <v>440800003</v>
      </c>
      <c r="C635" s="16" t="s">
        <v>573</v>
      </c>
      <c r="D635" s="178">
        <v>8</v>
      </c>
      <c r="E635" s="178">
        <v>1</v>
      </c>
      <c r="F635" s="178">
        <v>5</v>
      </c>
    </row>
    <row r="636" spans="2:6" ht="30" x14ac:dyDescent="0.25">
      <c r="B636" s="177">
        <v>440800008</v>
      </c>
      <c r="C636" s="16" t="s">
        <v>578</v>
      </c>
      <c r="D636" s="178">
        <v>102</v>
      </c>
      <c r="E636" s="178">
        <v>16</v>
      </c>
      <c r="F636" s="178">
        <v>63</v>
      </c>
    </row>
    <row r="637" spans="2:6" x14ac:dyDescent="0.25">
      <c r="B637" s="177">
        <v>440800017</v>
      </c>
      <c r="C637" s="16" t="s">
        <v>1436</v>
      </c>
      <c r="D637" s="178">
        <v>10</v>
      </c>
      <c r="E637" s="178">
        <v>7</v>
      </c>
      <c r="F637" s="178">
        <v>11</v>
      </c>
    </row>
    <row r="638" spans="2:6" x14ac:dyDescent="0.25">
      <c r="B638" s="177">
        <v>460200001</v>
      </c>
      <c r="C638" s="16" t="s">
        <v>916</v>
      </c>
      <c r="D638" s="178">
        <v>94</v>
      </c>
      <c r="E638" s="178">
        <v>52</v>
      </c>
      <c r="F638" s="178">
        <v>63</v>
      </c>
    </row>
    <row r="639" spans="2:6" x14ac:dyDescent="0.25">
      <c r="B639" s="177">
        <v>460200006</v>
      </c>
      <c r="C639" s="16" t="s">
        <v>919</v>
      </c>
      <c r="D639" s="178">
        <v>10</v>
      </c>
      <c r="E639" s="178">
        <v>7</v>
      </c>
      <c r="F639" s="178">
        <v>10</v>
      </c>
    </row>
    <row r="640" spans="2:6" x14ac:dyDescent="0.25">
      <c r="B640" s="177">
        <v>460200008</v>
      </c>
      <c r="C640" s="16" t="s">
        <v>920</v>
      </c>
      <c r="D640" s="178">
        <v>77</v>
      </c>
      <c r="E640" s="178">
        <v>43</v>
      </c>
      <c r="F640" s="178">
        <v>45</v>
      </c>
    </row>
    <row r="641" spans="2:6" x14ac:dyDescent="0.25">
      <c r="B641" s="177">
        <v>460200009</v>
      </c>
      <c r="C641" s="16" t="s">
        <v>921</v>
      </c>
      <c r="D641" s="178">
        <v>20</v>
      </c>
      <c r="E641" s="178">
        <v>11</v>
      </c>
      <c r="F641" s="178">
        <v>13</v>
      </c>
    </row>
    <row r="642" spans="2:6" x14ac:dyDescent="0.25">
      <c r="B642" s="177">
        <v>460200010</v>
      </c>
      <c r="C642" s="16" t="s">
        <v>922</v>
      </c>
      <c r="D642" s="178">
        <v>98</v>
      </c>
      <c r="E642" s="178">
        <v>32</v>
      </c>
      <c r="F642" s="178">
        <v>49</v>
      </c>
    </row>
    <row r="643" spans="2:6" ht="30" x14ac:dyDescent="0.25">
      <c r="B643" s="177">
        <v>460200011</v>
      </c>
      <c r="C643" s="16" t="s">
        <v>923</v>
      </c>
      <c r="D643" s="178">
        <v>130</v>
      </c>
      <c r="E643" s="178">
        <v>47</v>
      </c>
      <c r="F643" s="178">
        <v>74</v>
      </c>
    </row>
    <row r="644" spans="2:6" x14ac:dyDescent="0.25">
      <c r="B644" s="177">
        <v>460200029</v>
      </c>
      <c r="C644" s="16" t="s">
        <v>1437</v>
      </c>
      <c r="D644" s="178">
        <v>1</v>
      </c>
      <c r="E644" s="178">
        <v>1</v>
      </c>
      <c r="F644" s="178">
        <v>5</v>
      </c>
    </row>
    <row r="645" spans="2:6" ht="30" x14ac:dyDescent="0.25">
      <c r="B645" s="177">
        <v>460200046</v>
      </c>
      <c r="C645" s="16" t="s">
        <v>1438</v>
      </c>
      <c r="D645" s="178">
        <v>134</v>
      </c>
      <c r="E645" s="178">
        <v>66</v>
      </c>
      <c r="F645" s="178">
        <v>90</v>
      </c>
    </row>
    <row r="646" spans="2:6" x14ac:dyDescent="0.25">
      <c r="B646" s="177">
        <v>460200048</v>
      </c>
      <c r="C646" s="16" t="s">
        <v>918</v>
      </c>
      <c r="D646" s="178">
        <v>99</v>
      </c>
      <c r="E646" s="178">
        <v>26</v>
      </c>
      <c r="F646" s="178">
        <v>62</v>
      </c>
    </row>
    <row r="647" spans="2:6" x14ac:dyDescent="0.25">
      <c r="B647" s="177">
        <v>460200049</v>
      </c>
      <c r="C647" s="16" t="s">
        <v>917</v>
      </c>
      <c r="D647" s="178">
        <v>82</v>
      </c>
      <c r="E647" s="178">
        <v>30</v>
      </c>
      <c r="F647" s="178">
        <v>49</v>
      </c>
    </row>
    <row r="648" spans="2:6" x14ac:dyDescent="0.25">
      <c r="B648" s="177">
        <v>460200050</v>
      </c>
      <c r="C648" s="16" t="s">
        <v>924</v>
      </c>
      <c r="D648" s="178">
        <v>305</v>
      </c>
      <c r="E648" s="178">
        <v>140</v>
      </c>
      <c r="F648" s="178">
        <v>180</v>
      </c>
    </row>
    <row r="649" spans="2:6" x14ac:dyDescent="0.25">
      <c r="B649" s="177">
        <v>460200055</v>
      </c>
      <c r="C649" s="16" t="s">
        <v>925</v>
      </c>
      <c r="D649" s="178">
        <v>25</v>
      </c>
      <c r="E649" s="178">
        <v>3</v>
      </c>
      <c r="F649" s="178">
        <v>18</v>
      </c>
    </row>
    <row r="650" spans="2:6" x14ac:dyDescent="0.25">
      <c r="B650" s="177">
        <v>460800001</v>
      </c>
      <c r="C650" s="16" t="s">
        <v>1439</v>
      </c>
      <c r="D650" s="178">
        <v>47</v>
      </c>
      <c r="E650" s="178">
        <v>8</v>
      </c>
      <c r="F650" s="178">
        <v>33</v>
      </c>
    </row>
    <row r="651" spans="2:6" x14ac:dyDescent="0.25">
      <c r="B651" s="177">
        <v>460800002</v>
      </c>
      <c r="C651" s="16" t="s">
        <v>926</v>
      </c>
      <c r="D651" s="178">
        <v>21</v>
      </c>
      <c r="E651" s="178">
        <v>5</v>
      </c>
      <c r="F651" s="178">
        <v>16</v>
      </c>
    </row>
    <row r="652" spans="2:6" ht="30" x14ac:dyDescent="0.25">
      <c r="B652" s="177">
        <v>460800007</v>
      </c>
      <c r="C652" s="16" t="s">
        <v>927</v>
      </c>
      <c r="D652" s="178">
        <v>2</v>
      </c>
      <c r="E652" s="178">
        <v>1</v>
      </c>
      <c r="F652" s="178">
        <v>2</v>
      </c>
    </row>
    <row r="653" spans="2:6" x14ac:dyDescent="0.25">
      <c r="B653" s="177">
        <v>500200009</v>
      </c>
      <c r="C653" s="16" t="s">
        <v>797</v>
      </c>
      <c r="D653" s="178">
        <v>233</v>
      </c>
      <c r="E653" s="178">
        <v>104</v>
      </c>
      <c r="F653" s="178">
        <v>151</v>
      </c>
    </row>
    <row r="654" spans="2:6" ht="30" x14ac:dyDescent="0.25">
      <c r="B654" s="177">
        <v>500200019</v>
      </c>
      <c r="C654" s="16" t="s">
        <v>1440</v>
      </c>
      <c r="D654" s="178">
        <v>197</v>
      </c>
      <c r="E654" s="178">
        <v>83</v>
      </c>
      <c r="F654" s="178">
        <v>111</v>
      </c>
    </row>
    <row r="655" spans="2:6" ht="45" x14ac:dyDescent="0.25">
      <c r="B655" s="177">
        <v>500200022</v>
      </c>
      <c r="C655" s="16" t="s">
        <v>798</v>
      </c>
      <c r="D655" s="178">
        <v>58</v>
      </c>
      <c r="E655" s="178">
        <v>42</v>
      </c>
      <c r="F655" s="178">
        <v>42</v>
      </c>
    </row>
    <row r="656" spans="2:6" x14ac:dyDescent="0.25">
      <c r="B656" s="177">
        <v>500200028</v>
      </c>
      <c r="C656" s="16" t="s">
        <v>799</v>
      </c>
      <c r="D656" s="178">
        <v>56</v>
      </c>
      <c r="E656" s="178">
        <v>23</v>
      </c>
      <c r="F656" s="178">
        <v>31</v>
      </c>
    </row>
    <row r="657" spans="2:6" x14ac:dyDescent="0.25">
      <c r="B657" s="177">
        <v>500200030</v>
      </c>
      <c r="C657" s="16" t="s">
        <v>800</v>
      </c>
      <c r="D657" s="178">
        <v>368</v>
      </c>
      <c r="E657" s="178">
        <v>142</v>
      </c>
      <c r="F657" s="178">
        <v>201</v>
      </c>
    </row>
    <row r="658" spans="2:6" x14ac:dyDescent="0.25">
      <c r="B658" s="177">
        <v>500200039</v>
      </c>
      <c r="C658" s="16" t="s">
        <v>801</v>
      </c>
      <c r="D658" s="178">
        <v>51</v>
      </c>
      <c r="E658" s="178">
        <v>22</v>
      </c>
      <c r="F658" s="178">
        <v>27</v>
      </c>
    </row>
    <row r="659" spans="2:6" x14ac:dyDescent="0.25">
      <c r="B659" s="177">
        <v>500200040</v>
      </c>
      <c r="C659" s="16" t="s">
        <v>802</v>
      </c>
      <c r="D659" s="178">
        <v>4</v>
      </c>
      <c r="E659" s="178">
        <v>2</v>
      </c>
      <c r="F659" s="178">
        <v>4</v>
      </c>
    </row>
    <row r="660" spans="2:6" ht="45" x14ac:dyDescent="0.25">
      <c r="B660" s="177">
        <v>500200046</v>
      </c>
      <c r="C660" s="16" t="s">
        <v>803</v>
      </c>
      <c r="D660" s="178">
        <v>216</v>
      </c>
      <c r="E660" s="178">
        <v>85</v>
      </c>
      <c r="F660" s="178">
        <v>119</v>
      </c>
    </row>
    <row r="661" spans="2:6" ht="30" x14ac:dyDescent="0.25">
      <c r="B661" s="177">
        <v>500200052</v>
      </c>
      <c r="C661" s="16" t="s">
        <v>804</v>
      </c>
      <c r="D661" s="178">
        <v>31</v>
      </c>
      <c r="E661" s="178">
        <v>13</v>
      </c>
      <c r="F661" s="178">
        <v>18</v>
      </c>
    </row>
    <row r="662" spans="2:6" x14ac:dyDescent="0.25">
      <c r="B662" s="177">
        <v>500200062</v>
      </c>
      <c r="C662" s="16" t="s">
        <v>1441</v>
      </c>
      <c r="D662" s="178">
        <v>57</v>
      </c>
      <c r="E662" s="178">
        <v>42</v>
      </c>
      <c r="F662" s="178">
        <v>43</v>
      </c>
    </row>
    <row r="663" spans="2:6" x14ac:dyDescent="0.25">
      <c r="B663" s="177">
        <v>540200009</v>
      </c>
      <c r="C663" s="16" t="s">
        <v>873</v>
      </c>
      <c r="D663" s="178">
        <v>242</v>
      </c>
      <c r="E663" s="178">
        <v>175</v>
      </c>
      <c r="F663" s="178">
        <v>192</v>
      </c>
    </row>
    <row r="664" spans="2:6" x14ac:dyDescent="0.25">
      <c r="B664" s="177">
        <v>540200012</v>
      </c>
      <c r="C664" s="16" t="s">
        <v>874</v>
      </c>
      <c r="D664" s="178">
        <v>124</v>
      </c>
      <c r="E664" s="178">
        <v>63</v>
      </c>
      <c r="F664" s="178">
        <v>87</v>
      </c>
    </row>
    <row r="665" spans="2:6" x14ac:dyDescent="0.25">
      <c r="B665" s="177">
        <v>540200013</v>
      </c>
      <c r="C665" s="16" t="s">
        <v>875</v>
      </c>
      <c r="D665" s="178">
        <v>158</v>
      </c>
      <c r="E665" s="178">
        <v>79</v>
      </c>
      <c r="F665" s="178">
        <v>91</v>
      </c>
    </row>
    <row r="666" spans="2:6" x14ac:dyDescent="0.25">
      <c r="B666" s="177">
        <v>540200014</v>
      </c>
      <c r="C666" s="16" t="s">
        <v>876</v>
      </c>
      <c r="D666" s="178">
        <v>242</v>
      </c>
      <c r="E666" s="178">
        <v>127</v>
      </c>
      <c r="F666" s="178">
        <v>160</v>
      </c>
    </row>
    <row r="667" spans="2:6" x14ac:dyDescent="0.25">
      <c r="B667" s="177">
        <v>540200015</v>
      </c>
      <c r="C667" s="16" t="s">
        <v>877</v>
      </c>
      <c r="D667" s="178">
        <v>87</v>
      </c>
      <c r="E667" s="178">
        <v>49</v>
      </c>
      <c r="F667" s="178">
        <v>73</v>
      </c>
    </row>
    <row r="668" spans="2:6" x14ac:dyDescent="0.25">
      <c r="B668" s="177">
        <v>540200016</v>
      </c>
      <c r="C668" s="16" t="s">
        <v>878</v>
      </c>
      <c r="D668" s="178">
        <v>150</v>
      </c>
      <c r="E668" s="178">
        <v>83</v>
      </c>
      <c r="F668" s="178">
        <v>96</v>
      </c>
    </row>
    <row r="669" spans="2:6" x14ac:dyDescent="0.25">
      <c r="B669" s="177">
        <v>540200017</v>
      </c>
      <c r="C669" s="16" t="s">
        <v>879</v>
      </c>
      <c r="D669" s="178">
        <v>112</v>
      </c>
      <c r="E669" s="178">
        <v>39</v>
      </c>
      <c r="F669" s="178">
        <v>61</v>
      </c>
    </row>
    <row r="670" spans="2:6" x14ac:dyDescent="0.25">
      <c r="B670" s="177">
        <v>540200018</v>
      </c>
      <c r="C670" s="16" t="s">
        <v>880</v>
      </c>
      <c r="D670" s="178">
        <v>144</v>
      </c>
      <c r="E670" s="178">
        <v>49</v>
      </c>
      <c r="F670" s="178">
        <v>80</v>
      </c>
    </row>
    <row r="671" spans="2:6" x14ac:dyDescent="0.25">
      <c r="B671" s="177">
        <v>540200025</v>
      </c>
      <c r="C671" s="16" t="s">
        <v>1442</v>
      </c>
      <c r="D671" s="178">
        <v>939</v>
      </c>
      <c r="E671" s="178">
        <v>415</v>
      </c>
      <c r="F671" s="178">
        <v>574</v>
      </c>
    </row>
    <row r="672" spans="2:6" x14ac:dyDescent="0.25">
      <c r="B672" s="177">
        <v>546700003</v>
      </c>
      <c r="C672" s="16" t="s">
        <v>882</v>
      </c>
      <c r="D672" s="178">
        <v>289</v>
      </c>
      <c r="E672" s="178">
        <v>138</v>
      </c>
      <c r="F672" s="178">
        <v>163</v>
      </c>
    </row>
    <row r="673" spans="2:6" x14ac:dyDescent="0.25">
      <c r="B673" s="177">
        <v>546700006</v>
      </c>
      <c r="C673" s="16" t="s">
        <v>883</v>
      </c>
      <c r="D673" s="178">
        <v>8</v>
      </c>
      <c r="E673" s="178">
        <v>5</v>
      </c>
      <c r="F673" s="178">
        <v>10</v>
      </c>
    </row>
    <row r="674" spans="2:6" x14ac:dyDescent="0.25">
      <c r="B674" s="177">
        <v>546700009</v>
      </c>
      <c r="C674" s="16" t="s">
        <v>1443</v>
      </c>
      <c r="D674" s="178">
        <v>122</v>
      </c>
      <c r="E674" s="178">
        <v>76</v>
      </c>
      <c r="F674" s="178">
        <v>82</v>
      </c>
    </row>
    <row r="675" spans="2:6" x14ac:dyDescent="0.25">
      <c r="B675" s="177">
        <v>546700010</v>
      </c>
      <c r="C675" s="16" t="s">
        <v>884</v>
      </c>
      <c r="D675" s="178">
        <v>291</v>
      </c>
      <c r="E675" s="178">
        <v>137</v>
      </c>
      <c r="F675" s="178">
        <v>191</v>
      </c>
    </row>
    <row r="676" spans="2:6" x14ac:dyDescent="0.25">
      <c r="B676" s="177">
        <v>560200001</v>
      </c>
      <c r="C676" s="16" t="s">
        <v>938</v>
      </c>
      <c r="D676" s="178">
        <v>135</v>
      </c>
      <c r="E676" s="178">
        <v>84</v>
      </c>
      <c r="F676" s="178">
        <v>88</v>
      </c>
    </row>
    <row r="677" spans="2:6" x14ac:dyDescent="0.25">
      <c r="B677" s="177">
        <v>560200004</v>
      </c>
      <c r="C677" s="16" t="s">
        <v>939</v>
      </c>
      <c r="D677" s="178">
        <v>95</v>
      </c>
      <c r="E677" s="178">
        <v>66</v>
      </c>
      <c r="F677" s="178">
        <v>67</v>
      </c>
    </row>
    <row r="678" spans="2:6" x14ac:dyDescent="0.25">
      <c r="B678" s="177">
        <v>560800002</v>
      </c>
      <c r="C678" s="16" t="s">
        <v>940</v>
      </c>
      <c r="D678" s="178">
        <v>16</v>
      </c>
      <c r="E678" s="178">
        <v>8</v>
      </c>
      <c r="F678" s="178">
        <v>35</v>
      </c>
    </row>
    <row r="679" spans="2:6" x14ac:dyDescent="0.25">
      <c r="B679" s="177">
        <v>560800004</v>
      </c>
      <c r="C679" s="16" t="s">
        <v>941</v>
      </c>
      <c r="D679" s="178">
        <v>17</v>
      </c>
      <c r="E679" s="178">
        <v>7</v>
      </c>
      <c r="F679" s="178">
        <v>12</v>
      </c>
    </row>
    <row r="680" spans="2:6" x14ac:dyDescent="0.25">
      <c r="B680" s="177">
        <v>561800003</v>
      </c>
      <c r="C680" s="16" t="s">
        <v>942</v>
      </c>
      <c r="D680" s="178">
        <v>141</v>
      </c>
      <c r="E680" s="178">
        <v>55</v>
      </c>
      <c r="F680" s="178">
        <v>92</v>
      </c>
    </row>
    <row r="681" spans="2:6" x14ac:dyDescent="0.25">
      <c r="B681" s="177">
        <v>561800006</v>
      </c>
      <c r="C681" s="16" t="s">
        <v>943</v>
      </c>
      <c r="D681" s="178">
        <v>43</v>
      </c>
      <c r="E681" s="178">
        <v>21</v>
      </c>
      <c r="F681" s="178">
        <v>26</v>
      </c>
    </row>
    <row r="682" spans="2:6" x14ac:dyDescent="0.25">
      <c r="B682" s="177">
        <v>566900002</v>
      </c>
      <c r="C682" s="16" t="s">
        <v>944</v>
      </c>
      <c r="D682" s="178">
        <v>209</v>
      </c>
      <c r="E682" s="178">
        <v>111</v>
      </c>
      <c r="F682" s="178">
        <v>142</v>
      </c>
    </row>
    <row r="683" spans="2:6" x14ac:dyDescent="0.25">
      <c r="B683" s="177">
        <v>568700004</v>
      </c>
      <c r="C683" s="16" t="s">
        <v>945</v>
      </c>
      <c r="D683" s="178">
        <v>12</v>
      </c>
      <c r="E683" s="178">
        <v>5</v>
      </c>
      <c r="F683" s="178">
        <v>6</v>
      </c>
    </row>
    <row r="684" spans="2:6" x14ac:dyDescent="0.25">
      <c r="B684" s="177">
        <v>568700006</v>
      </c>
      <c r="C684" s="16" t="s">
        <v>946</v>
      </c>
      <c r="D684" s="178">
        <v>28</v>
      </c>
      <c r="E684" s="178">
        <v>12</v>
      </c>
      <c r="F684" s="178">
        <v>25</v>
      </c>
    </row>
    <row r="685" spans="2:6" x14ac:dyDescent="0.25">
      <c r="B685" s="177">
        <v>600200002</v>
      </c>
      <c r="C685" s="16" t="s">
        <v>1444</v>
      </c>
      <c r="D685" s="178">
        <v>14</v>
      </c>
      <c r="E685" s="178">
        <v>4</v>
      </c>
      <c r="F685" s="178">
        <v>11</v>
      </c>
    </row>
    <row r="686" spans="2:6" x14ac:dyDescent="0.25">
      <c r="B686" s="177">
        <v>600200003</v>
      </c>
      <c r="C686" s="16" t="s">
        <v>1445</v>
      </c>
      <c r="D686" s="178">
        <v>10</v>
      </c>
      <c r="E686" s="178">
        <v>1</v>
      </c>
      <c r="F686" s="178">
        <v>6</v>
      </c>
    </row>
    <row r="687" spans="2:6" ht="30" x14ac:dyDescent="0.25">
      <c r="B687" s="177">
        <v>600200009</v>
      </c>
      <c r="C687" s="16" t="s">
        <v>1446</v>
      </c>
      <c r="D687" s="178">
        <v>36</v>
      </c>
      <c r="E687" s="178">
        <v>8</v>
      </c>
      <c r="F687" s="178">
        <v>26</v>
      </c>
    </row>
    <row r="688" spans="2:6" x14ac:dyDescent="0.25">
      <c r="B688" s="177">
        <v>600200012</v>
      </c>
      <c r="C688" s="16" t="s">
        <v>1447</v>
      </c>
      <c r="D688" s="178">
        <v>28</v>
      </c>
      <c r="E688" s="178">
        <v>3</v>
      </c>
      <c r="F688" s="178">
        <v>18</v>
      </c>
    </row>
    <row r="689" spans="2:6" ht="30" x14ac:dyDescent="0.25">
      <c r="B689" s="177">
        <v>600200015</v>
      </c>
      <c r="C689" s="16" t="s">
        <v>581</v>
      </c>
      <c r="D689" s="178">
        <v>3</v>
      </c>
      <c r="E689" s="178">
        <v>3</v>
      </c>
      <c r="F689" s="178">
        <v>3</v>
      </c>
    </row>
    <row r="690" spans="2:6" x14ac:dyDescent="0.25">
      <c r="B690" s="177">
        <v>600200016</v>
      </c>
      <c r="C690" s="16" t="s">
        <v>580</v>
      </c>
      <c r="D690" s="178">
        <v>8</v>
      </c>
      <c r="E690" s="178">
        <v>4</v>
      </c>
      <c r="F690" s="178">
        <v>16</v>
      </c>
    </row>
    <row r="691" spans="2:6" ht="30" x14ac:dyDescent="0.25">
      <c r="B691" s="177">
        <v>600200035</v>
      </c>
      <c r="C691" s="16" t="s">
        <v>583</v>
      </c>
      <c r="D691" s="178">
        <v>64</v>
      </c>
      <c r="E691" s="178">
        <v>29</v>
      </c>
      <c r="F691" s="178">
        <v>39</v>
      </c>
    </row>
    <row r="692" spans="2:6" x14ac:dyDescent="0.25">
      <c r="B692" s="177">
        <v>600200037</v>
      </c>
      <c r="C692" s="16" t="s">
        <v>582</v>
      </c>
      <c r="D692" s="178">
        <v>142</v>
      </c>
      <c r="E692" s="178">
        <v>94</v>
      </c>
      <c r="F692" s="178">
        <v>101</v>
      </c>
    </row>
    <row r="693" spans="2:6" x14ac:dyDescent="0.25">
      <c r="B693" s="177">
        <v>601000006</v>
      </c>
      <c r="C693" s="16" t="s">
        <v>588</v>
      </c>
      <c r="D693" s="178">
        <v>188</v>
      </c>
      <c r="E693" s="178">
        <v>67</v>
      </c>
      <c r="F693" s="178">
        <v>96</v>
      </c>
    </row>
    <row r="694" spans="2:6" x14ac:dyDescent="0.25">
      <c r="B694" s="177">
        <v>601000007</v>
      </c>
      <c r="C694" s="16" t="s">
        <v>586</v>
      </c>
      <c r="D694" s="178">
        <v>70</v>
      </c>
      <c r="E694" s="178">
        <v>29</v>
      </c>
      <c r="F694" s="178">
        <v>35</v>
      </c>
    </row>
    <row r="695" spans="2:6" x14ac:dyDescent="0.25">
      <c r="B695" s="177">
        <v>601000009</v>
      </c>
      <c r="C695" s="16" t="s">
        <v>585</v>
      </c>
      <c r="D695" s="178">
        <v>270</v>
      </c>
      <c r="E695" s="178">
        <v>159</v>
      </c>
      <c r="F695" s="178">
        <v>173</v>
      </c>
    </row>
    <row r="696" spans="2:6" x14ac:dyDescent="0.25">
      <c r="B696" s="177">
        <v>601000011</v>
      </c>
      <c r="C696" s="16" t="s">
        <v>589</v>
      </c>
      <c r="D696" s="178">
        <v>404</v>
      </c>
      <c r="E696" s="178">
        <v>266</v>
      </c>
      <c r="F696" s="178">
        <v>288</v>
      </c>
    </row>
    <row r="697" spans="2:6" ht="30" x14ac:dyDescent="0.25">
      <c r="B697" s="177">
        <v>601000021</v>
      </c>
      <c r="C697" s="16" t="s">
        <v>1448</v>
      </c>
      <c r="D697" s="178">
        <v>423</v>
      </c>
      <c r="E697" s="178">
        <v>238</v>
      </c>
      <c r="F697" s="178">
        <v>278</v>
      </c>
    </row>
    <row r="698" spans="2:6" x14ac:dyDescent="0.25">
      <c r="B698" s="177">
        <v>604300005</v>
      </c>
      <c r="C698" s="16" t="s">
        <v>1449</v>
      </c>
      <c r="D698" s="178">
        <v>94</v>
      </c>
      <c r="E698" s="178">
        <v>66</v>
      </c>
      <c r="F698" s="178">
        <v>71</v>
      </c>
    </row>
    <row r="699" spans="2:6" x14ac:dyDescent="0.25">
      <c r="B699" s="177">
        <v>604300006</v>
      </c>
      <c r="C699" s="16" t="s">
        <v>1450</v>
      </c>
      <c r="D699" s="178">
        <v>91</v>
      </c>
      <c r="E699" s="178">
        <v>54</v>
      </c>
      <c r="F699" s="178">
        <v>56</v>
      </c>
    </row>
    <row r="700" spans="2:6" x14ac:dyDescent="0.25">
      <c r="B700" s="177">
        <v>604300007</v>
      </c>
      <c r="C700" s="16" t="s">
        <v>590</v>
      </c>
      <c r="D700" s="178">
        <v>9</v>
      </c>
      <c r="E700" s="178">
        <v>5</v>
      </c>
      <c r="F700" s="178">
        <v>6</v>
      </c>
    </row>
    <row r="701" spans="2:6" x14ac:dyDescent="0.25">
      <c r="B701" s="177">
        <v>620200001</v>
      </c>
      <c r="C701" s="16" t="s">
        <v>409</v>
      </c>
      <c r="D701" s="178">
        <v>315</v>
      </c>
      <c r="E701" s="178">
        <v>102</v>
      </c>
      <c r="F701" s="178">
        <v>176</v>
      </c>
    </row>
    <row r="702" spans="2:6" x14ac:dyDescent="0.25">
      <c r="B702" s="177">
        <v>620200002</v>
      </c>
      <c r="C702" s="16" t="s">
        <v>404</v>
      </c>
      <c r="D702" s="178">
        <v>367</v>
      </c>
      <c r="E702" s="178">
        <v>143</v>
      </c>
      <c r="F702" s="178">
        <v>230</v>
      </c>
    </row>
    <row r="703" spans="2:6" x14ac:dyDescent="0.25">
      <c r="B703" s="177">
        <v>620200003</v>
      </c>
      <c r="C703" s="16" t="s">
        <v>408</v>
      </c>
      <c r="D703" s="178">
        <v>232</v>
      </c>
      <c r="E703" s="178">
        <v>81</v>
      </c>
      <c r="F703" s="178">
        <v>116</v>
      </c>
    </row>
    <row r="704" spans="2:6" ht="30" x14ac:dyDescent="0.25">
      <c r="B704" s="177">
        <v>620200004</v>
      </c>
      <c r="C704" s="16" t="s">
        <v>410</v>
      </c>
      <c r="D704" s="178">
        <v>132</v>
      </c>
      <c r="E704" s="178">
        <v>38</v>
      </c>
      <c r="F704" s="178">
        <v>69</v>
      </c>
    </row>
    <row r="705" spans="2:6" x14ac:dyDescent="0.25">
      <c r="B705" s="177">
        <v>620200007</v>
      </c>
      <c r="C705" s="16" t="s">
        <v>411</v>
      </c>
      <c r="D705" s="178">
        <v>184</v>
      </c>
      <c r="E705" s="178">
        <v>103</v>
      </c>
      <c r="F705" s="178">
        <v>119</v>
      </c>
    </row>
    <row r="706" spans="2:6" ht="30" x14ac:dyDescent="0.25">
      <c r="B706" s="177">
        <v>620200013</v>
      </c>
      <c r="C706" s="16" t="s">
        <v>403</v>
      </c>
      <c r="D706" s="178">
        <v>1054</v>
      </c>
      <c r="E706" s="178">
        <v>487</v>
      </c>
      <c r="F706" s="178">
        <v>646</v>
      </c>
    </row>
    <row r="707" spans="2:6" x14ac:dyDescent="0.25">
      <c r="B707" s="177">
        <v>620200015</v>
      </c>
      <c r="C707" s="16" t="s">
        <v>405</v>
      </c>
      <c r="D707" s="178">
        <v>409</v>
      </c>
      <c r="E707" s="178">
        <v>245</v>
      </c>
      <c r="F707" s="178">
        <v>283</v>
      </c>
    </row>
    <row r="708" spans="2:6" x14ac:dyDescent="0.25">
      <c r="B708" s="177">
        <v>620200017</v>
      </c>
      <c r="C708" s="16" t="s">
        <v>412</v>
      </c>
      <c r="D708" s="178">
        <v>270</v>
      </c>
      <c r="E708" s="178">
        <v>103</v>
      </c>
      <c r="F708" s="178">
        <v>148</v>
      </c>
    </row>
    <row r="709" spans="2:6" x14ac:dyDescent="0.25">
      <c r="B709" s="177">
        <v>620200025</v>
      </c>
      <c r="C709" s="16" t="s">
        <v>402</v>
      </c>
      <c r="D709" s="178">
        <v>2</v>
      </c>
      <c r="E709" s="178">
        <v>2</v>
      </c>
      <c r="F709" s="178">
        <v>2</v>
      </c>
    </row>
    <row r="710" spans="2:6" x14ac:dyDescent="0.25">
      <c r="B710" s="177">
        <v>620200040</v>
      </c>
      <c r="C710" s="16" t="s">
        <v>400</v>
      </c>
      <c r="D710" s="178">
        <v>163</v>
      </c>
      <c r="E710" s="178">
        <v>71</v>
      </c>
      <c r="F710" s="178">
        <v>98</v>
      </c>
    </row>
    <row r="711" spans="2:6" x14ac:dyDescent="0.25">
      <c r="B711" s="177">
        <v>620200046</v>
      </c>
      <c r="C711" s="16" t="s">
        <v>413</v>
      </c>
      <c r="D711" s="178">
        <v>114</v>
      </c>
      <c r="E711" s="178">
        <v>68</v>
      </c>
      <c r="F711" s="178">
        <v>81</v>
      </c>
    </row>
    <row r="712" spans="2:6" x14ac:dyDescent="0.25">
      <c r="B712" s="177">
        <v>620200057</v>
      </c>
      <c r="C712" s="16" t="s">
        <v>406</v>
      </c>
      <c r="D712" s="178">
        <v>18</v>
      </c>
      <c r="E712" s="178">
        <v>5</v>
      </c>
      <c r="F712" s="178">
        <v>10</v>
      </c>
    </row>
    <row r="713" spans="2:6" x14ac:dyDescent="0.25">
      <c r="B713" s="177">
        <v>621200003</v>
      </c>
      <c r="C713" s="16" t="s">
        <v>407</v>
      </c>
      <c r="D713" s="178">
        <v>389</v>
      </c>
      <c r="E713" s="178">
        <v>235</v>
      </c>
      <c r="F713" s="178">
        <v>267</v>
      </c>
    </row>
    <row r="714" spans="2:6" ht="30" x14ac:dyDescent="0.25">
      <c r="B714" s="177">
        <v>621200005</v>
      </c>
      <c r="C714" s="16" t="s">
        <v>401</v>
      </c>
      <c r="D714" s="178">
        <v>142</v>
      </c>
      <c r="E714" s="178">
        <v>102</v>
      </c>
      <c r="F714" s="178">
        <v>106</v>
      </c>
    </row>
    <row r="715" spans="2:6" x14ac:dyDescent="0.25">
      <c r="B715" s="177">
        <v>621200012</v>
      </c>
      <c r="C715" s="16" t="s">
        <v>1451</v>
      </c>
      <c r="D715" s="178">
        <v>257</v>
      </c>
      <c r="E715" s="178">
        <v>137</v>
      </c>
      <c r="F715" s="178">
        <v>154</v>
      </c>
    </row>
    <row r="716" spans="2:6" x14ac:dyDescent="0.25">
      <c r="B716" s="177">
        <v>624275401</v>
      </c>
      <c r="C716" s="16" t="s">
        <v>414</v>
      </c>
      <c r="D716" s="178">
        <v>264</v>
      </c>
      <c r="E716" s="178">
        <v>29</v>
      </c>
      <c r="F716" s="178">
        <v>142</v>
      </c>
    </row>
    <row r="717" spans="2:6" x14ac:dyDescent="0.25">
      <c r="B717" s="177">
        <v>640600003</v>
      </c>
      <c r="C717" s="16" t="s">
        <v>513</v>
      </c>
      <c r="D717" s="178">
        <v>39</v>
      </c>
      <c r="E717" s="178">
        <v>23</v>
      </c>
      <c r="F717" s="178">
        <v>30</v>
      </c>
    </row>
    <row r="718" spans="2:6" x14ac:dyDescent="0.25">
      <c r="B718" s="177">
        <v>640600004</v>
      </c>
      <c r="C718" s="16" t="s">
        <v>528</v>
      </c>
      <c r="D718" s="178">
        <v>215</v>
      </c>
      <c r="E718" s="178">
        <v>83</v>
      </c>
      <c r="F718" s="178">
        <v>127</v>
      </c>
    </row>
    <row r="719" spans="2:6" ht="30" x14ac:dyDescent="0.25">
      <c r="B719" s="177">
        <v>640600005</v>
      </c>
      <c r="C719" s="16" t="s">
        <v>521</v>
      </c>
      <c r="D719" s="178">
        <v>74</v>
      </c>
      <c r="E719" s="178">
        <v>35</v>
      </c>
      <c r="F719" s="178">
        <v>48</v>
      </c>
    </row>
    <row r="720" spans="2:6" x14ac:dyDescent="0.25">
      <c r="B720" s="177">
        <v>640600006</v>
      </c>
      <c r="C720" s="16" t="s">
        <v>516</v>
      </c>
      <c r="D720" s="178">
        <v>242</v>
      </c>
      <c r="E720" s="178">
        <v>73</v>
      </c>
      <c r="F720" s="178">
        <v>136</v>
      </c>
    </row>
    <row r="721" spans="2:6" x14ac:dyDescent="0.25">
      <c r="B721" s="177">
        <v>640600022</v>
      </c>
      <c r="C721" s="16" t="s">
        <v>1452</v>
      </c>
      <c r="D721" s="178">
        <v>319</v>
      </c>
      <c r="E721" s="178">
        <v>83</v>
      </c>
      <c r="F721" s="178">
        <v>180</v>
      </c>
    </row>
    <row r="722" spans="2:6" x14ac:dyDescent="0.25">
      <c r="B722" s="177">
        <v>640800004</v>
      </c>
      <c r="C722" s="16" t="s">
        <v>523</v>
      </c>
      <c r="D722" s="178">
        <v>27</v>
      </c>
      <c r="E722" s="178">
        <v>13</v>
      </c>
      <c r="F722" s="178">
        <v>21</v>
      </c>
    </row>
    <row r="723" spans="2:6" x14ac:dyDescent="0.25">
      <c r="B723" s="177">
        <v>641000014</v>
      </c>
      <c r="C723" s="16" t="s">
        <v>517</v>
      </c>
      <c r="D723" s="178">
        <v>6</v>
      </c>
      <c r="E723" s="178">
        <v>2</v>
      </c>
      <c r="F723" s="178">
        <v>3</v>
      </c>
    </row>
    <row r="724" spans="2:6" x14ac:dyDescent="0.25">
      <c r="B724" s="177">
        <v>641000015</v>
      </c>
      <c r="C724" s="16" t="s">
        <v>526</v>
      </c>
      <c r="D724" s="178">
        <v>132</v>
      </c>
      <c r="E724" s="178">
        <v>66</v>
      </c>
      <c r="F724" s="178">
        <v>81</v>
      </c>
    </row>
    <row r="725" spans="2:6" x14ac:dyDescent="0.25">
      <c r="B725" s="177">
        <v>641000016</v>
      </c>
      <c r="C725" s="16" t="s">
        <v>518</v>
      </c>
      <c r="D725" s="178">
        <v>362</v>
      </c>
      <c r="E725" s="178">
        <v>233</v>
      </c>
      <c r="F725" s="178">
        <v>267</v>
      </c>
    </row>
    <row r="726" spans="2:6" x14ac:dyDescent="0.25">
      <c r="B726" s="177">
        <v>641000017</v>
      </c>
      <c r="C726" s="16" t="s">
        <v>530</v>
      </c>
      <c r="D726" s="178">
        <v>369</v>
      </c>
      <c r="E726" s="178">
        <v>207</v>
      </c>
      <c r="F726" s="178">
        <v>289</v>
      </c>
    </row>
    <row r="727" spans="2:6" x14ac:dyDescent="0.25">
      <c r="B727" s="177">
        <v>641400001</v>
      </c>
      <c r="C727" s="16" t="s">
        <v>520</v>
      </c>
      <c r="D727" s="178">
        <v>305</v>
      </c>
      <c r="E727" s="178">
        <v>180</v>
      </c>
      <c r="F727" s="178">
        <v>200</v>
      </c>
    </row>
    <row r="728" spans="2:6" x14ac:dyDescent="0.25">
      <c r="B728" s="177">
        <v>641400002</v>
      </c>
      <c r="C728" s="16" t="s">
        <v>519</v>
      </c>
      <c r="D728" s="178">
        <v>192</v>
      </c>
      <c r="E728" s="178">
        <v>105</v>
      </c>
      <c r="F728" s="178">
        <v>132</v>
      </c>
    </row>
    <row r="729" spans="2:6" ht="30" x14ac:dyDescent="0.25">
      <c r="B729" s="177">
        <v>641600005</v>
      </c>
      <c r="C729" s="16" t="s">
        <v>522</v>
      </c>
      <c r="D729" s="178">
        <v>6</v>
      </c>
      <c r="E729" s="178">
        <v>3</v>
      </c>
      <c r="F729" s="178">
        <v>6</v>
      </c>
    </row>
    <row r="730" spans="2:6" ht="30" x14ac:dyDescent="0.25">
      <c r="B730" s="177">
        <v>647900003</v>
      </c>
      <c r="C730" s="16" t="s">
        <v>514</v>
      </c>
      <c r="D730" s="178">
        <v>167</v>
      </c>
      <c r="E730" s="178">
        <v>132</v>
      </c>
      <c r="F730" s="178">
        <v>139</v>
      </c>
    </row>
    <row r="731" spans="2:6" x14ac:dyDescent="0.25">
      <c r="B731" s="177">
        <v>647900005</v>
      </c>
      <c r="C731" s="16" t="s">
        <v>525</v>
      </c>
      <c r="D731" s="178">
        <v>28</v>
      </c>
      <c r="E731" s="178">
        <v>15</v>
      </c>
      <c r="F731" s="178">
        <v>22</v>
      </c>
    </row>
    <row r="732" spans="2:6" x14ac:dyDescent="0.25">
      <c r="B732" s="177">
        <v>648500001</v>
      </c>
      <c r="C732" s="16" t="s">
        <v>524</v>
      </c>
      <c r="D732" s="178">
        <v>92</v>
      </c>
      <c r="E732" s="178">
        <v>33</v>
      </c>
      <c r="F732" s="178">
        <v>50</v>
      </c>
    </row>
    <row r="733" spans="2:6" ht="30" x14ac:dyDescent="0.25">
      <c r="B733" s="177">
        <v>648500002</v>
      </c>
      <c r="C733" s="16" t="s">
        <v>529</v>
      </c>
      <c r="D733" s="178">
        <v>138</v>
      </c>
      <c r="E733" s="178">
        <v>64</v>
      </c>
      <c r="F733" s="178">
        <v>87</v>
      </c>
    </row>
    <row r="734" spans="2:6" ht="30" x14ac:dyDescent="0.25">
      <c r="B734" s="177">
        <v>649300005</v>
      </c>
      <c r="C734" s="16" t="s">
        <v>515</v>
      </c>
      <c r="D734" s="178">
        <v>22</v>
      </c>
      <c r="E734" s="178">
        <v>9</v>
      </c>
      <c r="F734" s="178">
        <v>11</v>
      </c>
    </row>
    <row r="735" spans="2:6" x14ac:dyDescent="0.25">
      <c r="B735" s="177">
        <v>649300006</v>
      </c>
      <c r="C735" s="16" t="s">
        <v>527</v>
      </c>
      <c r="D735" s="178">
        <v>14</v>
      </c>
      <c r="E735" s="178">
        <v>4</v>
      </c>
      <c r="F735" s="178">
        <v>9</v>
      </c>
    </row>
    <row r="736" spans="2:6" x14ac:dyDescent="0.25">
      <c r="B736" s="177">
        <v>660200015</v>
      </c>
      <c r="C736" s="16" t="s">
        <v>805</v>
      </c>
      <c r="D736" s="178">
        <v>162</v>
      </c>
      <c r="E736" s="178">
        <v>92</v>
      </c>
      <c r="F736" s="178">
        <v>117</v>
      </c>
    </row>
    <row r="737" spans="2:6" x14ac:dyDescent="0.25">
      <c r="B737" s="177">
        <v>660200016</v>
      </c>
      <c r="C737" s="16" t="s">
        <v>806</v>
      </c>
      <c r="D737" s="178">
        <v>106</v>
      </c>
      <c r="E737" s="178">
        <v>44</v>
      </c>
      <c r="F737" s="178">
        <v>69</v>
      </c>
    </row>
    <row r="738" spans="2:6" ht="30" x14ac:dyDescent="0.25">
      <c r="B738" s="177">
        <v>660200017</v>
      </c>
      <c r="C738" s="16" t="s">
        <v>807</v>
      </c>
      <c r="D738" s="178">
        <v>208</v>
      </c>
      <c r="E738" s="178">
        <v>65</v>
      </c>
      <c r="F738" s="178">
        <v>113</v>
      </c>
    </row>
    <row r="739" spans="2:6" x14ac:dyDescent="0.25">
      <c r="B739" s="177">
        <v>660200031</v>
      </c>
      <c r="C739" s="16" t="s">
        <v>808</v>
      </c>
      <c r="D739" s="178">
        <v>261</v>
      </c>
      <c r="E739" s="178">
        <v>117</v>
      </c>
      <c r="F739" s="178">
        <v>140</v>
      </c>
    </row>
    <row r="740" spans="2:6" ht="30" x14ac:dyDescent="0.25">
      <c r="B740" s="177">
        <v>660200032</v>
      </c>
      <c r="C740" s="16" t="s">
        <v>809</v>
      </c>
      <c r="D740" s="178">
        <v>683</v>
      </c>
      <c r="E740" s="178">
        <v>358</v>
      </c>
      <c r="F740" s="178">
        <v>463</v>
      </c>
    </row>
    <row r="741" spans="2:6" ht="30" x14ac:dyDescent="0.25">
      <c r="B741" s="177">
        <v>660200033</v>
      </c>
      <c r="C741" s="16" t="s">
        <v>810</v>
      </c>
      <c r="D741" s="178">
        <v>16</v>
      </c>
      <c r="E741" s="178">
        <v>4</v>
      </c>
      <c r="F741" s="178">
        <v>12</v>
      </c>
    </row>
    <row r="742" spans="2:6" x14ac:dyDescent="0.25">
      <c r="B742" s="177">
        <v>660200036</v>
      </c>
      <c r="C742" s="16" t="s">
        <v>812</v>
      </c>
      <c r="D742" s="178">
        <v>42</v>
      </c>
      <c r="E742" s="178">
        <v>10</v>
      </c>
      <c r="F742" s="178">
        <v>30</v>
      </c>
    </row>
    <row r="743" spans="2:6" x14ac:dyDescent="0.25">
      <c r="B743" s="177">
        <v>660200038</v>
      </c>
      <c r="C743" s="16" t="s">
        <v>813</v>
      </c>
      <c r="D743" s="178">
        <v>27</v>
      </c>
      <c r="E743" s="178">
        <v>9</v>
      </c>
      <c r="F743" s="178">
        <v>17</v>
      </c>
    </row>
    <row r="744" spans="2:6" ht="30" x14ac:dyDescent="0.25">
      <c r="B744" s="177">
        <v>660200039</v>
      </c>
      <c r="C744" s="16" t="s">
        <v>1453</v>
      </c>
      <c r="D744" s="178">
        <v>593</v>
      </c>
      <c r="E744" s="178">
        <v>169</v>
      </c>
      <c r="F744" s="178">
        <v>371</v>
      </c>
    </row>
    <row r="745" spans="2:6" x14ac:dyDescent="0.25">
      <c r="B745" s="177">
        <v>660200040</v>
      </c>
      <c r="C745" s="16" t="s">
        <v>814</v>
      </c>
      <c r="D745" s="178">
        <v>399</v>
      </c>
      <c r="E745" s="178">
        <v>210</v>
      </c>
      <c r="F745" s="178">
        <v>255</v>
      </c>
    </row>
    <row r="746" spans="2:6" x14ac:dyDescent="0.25">
      <c r="B746" s="177">
        <v>660200045</v>
      </c>
      <c r="C746" s="16" t="s">
        <v>815</v>
      </c>
      <c r="D746" s="178">
        <v>163</v>
      </c>
      <c r="E746" s="178">
        <v>74</v>
      </c>
      <c r="F746" s="178">
        <v>108</v>
      </c>
    </row>
    <row r="747" spans="2:6" x14ac:dyDescent="0.25">
      <c r="B747" s="177">
        <v>661000004</v>
      </c>
      <c r="C747" s="16" t="s">
        <v>816</v>
      </c>
      <c r="D747" s="178">
        <v>20</v>
      </c>
      <c r="E747" s="178">
        <v>6</v>
      </c>
      <c r="F747" s="178">
        <v>18</v>
      </c>
    </row>
    <row r="748" spans="2:6" x14ac:dyDescent="0.25">
      <c r="B748" s="177">
        <v>661000005</v>
      </c>
      <c r="C748" s="16" t="s">
        <v>817</v>
      </c>
      <c r="D748" s="178">
        <v>396</v>
      </c>
      <c r="E748" s="178">
        <v>198</v>
      </c>
      <c r="F748" s="178">
        <v>262</v>
      </c>
    </row>
    <row r="749" spans="2:6" x14ac:dyDescent="0.25">
      <c r="B749" s="177">
        <v>661400005</v>
      </c>
      <c r="C749" s="16" t="s">
        <v>818</v>
      </c>
      <c r="D749" s="178">
        <v>86</v>
      </c>
      <c r="E749" s="178">
        <v>42</v>
      </c>
      <c r="F749" s="178">
        <v>53</v>
      </c>
    </row>
    <row r="750" spans="2:6" ht="45" x14ac:dyDescent="0.25">
      <c r="B750" s="177">
        <v>661400006</v>
      </c>
      <c r="C750" s="16" t="s">
        <v>819</v>
      </c>
      <c r="D750" s="178">
        <v>57</v>
      </c>
      <c r="E750" s="178">
        <v>18</v>
      </c>
      <c r="F750" s="178">
        <v>36</v>
      </c>
    </row>
    <row r="751" spans="2:6" x14ac:dyDescent="0.25">
      <c r="B751" s="177">
        <v>661400010</v>
      </c>
      <c r="C751" s="16" t="s">
        <v>820</v>
      </c>
      <c r="D751" s="178">
        <v>43</v>
      </c>
      <c r="E751" s="178">
        <v>9</v>
      </c>
      <c r="F751" s="178">
        <v>35</v>
      </c>
    </row>
    <row r="752" spans="2:6" x14ac:dyDescent="0.25">
      <c r="B752" s="177">
        <v>661400017</v>
      </c>
      <c r="C752" s="16" t="s">
        <v>1454</v>
      </c>
      <c r="D752" s="178">
        <v>321</v>
      </c>
      <c r="E752" s="178">
        <v>102</v>
      </c>
      <c r="F752" s="178">
        <v>194</v>
      </c>
    </row>
    <row r="753" spans="2:6" ht="30" x14ac:dyDescent="0.25">
      <c r="B753" s="177">
        <v>680200002</v>
      </c>
      <c r="C753" s="16" t="s">
        <v>623</v>
      </c>
      <c r="D753" s="178">
        <v>19</v>
      </c>
      <c r="E753" s="178">
        <v>8</v>
      </c>
      <c r="F753" s="178">
        <v>8</v>
      </c>
    </row>
    <row r="754" spans="2:6" x14ac:dyDescent="0.25">
      <c r="B754" s="177">
        <v>680200012</v>
      </c>
      <c r="C754" s="16" t="s">
        <v>622</v>
      </c>
      <c r="D754" s="178">
        <v>53</v>
      </c>
      <c r="E754" s="178">
        <v>38</v>
      </c>
      <c r="F754" s="178">
        <v>52</v>
      </c>
    </row>
    <row r="755" spans="2:6" x14ac:dyDescent="0.25">
      <c r="B755" s="177">
        <v>680200013</v>
      </c>
      <c r="C755" s="16" t="s">
        <v>626</v>
      </c>
      <c r="D755" s="178">
        <v>4</v>
      </c>
      <c r="E755" s="178">
        <v>3</v>
      </c>
      <c r="F755" s="178">
        <v>3</v>
      </c>
    </row>
    <row r="756" spans="2:6" x14ac:dyDescent="0.25">
      <c r="B756" s="177">
        <v>680200033</v>
      </c>
      <c r="C756" s="16" t="s">
        <v>627</v>
      </c>
      <c r="D756" s="178">
        <v>18</v>
      </c>
      <c r="E756" s="178">
        <v>6</v>
      </c>
      <c r="F756" s="178">
        <v>13</v>
      </c>
    </row>
    <row r="757" spans="2:6" ht="30" x14ac:dyDescent="0.25">
      <c r="B757" s="177">
        <v>680200035</v>
      </c>
      <c r="C757" s="16" t="s">
        <v>1455</v>
      </c>
      <c r="D757" s="178">
        <v>20</v>
      </c>
      <c r="E757" s="178">
        <v>1</v>
      </c>
      <c r="F757" s="178">
        <v>12</v>
      </c>
    </row>
    <row r="758" spans="2:6" x14ac:dyDescent="0.25">
      <c r="B758" s="177">
        <v>680200037</v>
      </c>
      <c r="C758" s="16" t="s">
        <v>624</v>
      </c>
      <c r="D758" s="178">
        <v>25</v>
      </c>
      <c r="E758" s="178">
        <v>12</v>
      </c>
      <c r="F758" s="178">
        <v>14</v>
      </c>
    </row>
    <row r="759" spans="2:6" x14ac:dyDescent="0.25">
      <c r="B759" s="177">
        <v>681000005</v>
      </c>
      <c r="C759" s="16" t="s">
        <v>628</v>
      </c>
      <c r="D759" s="178">
        <v>15</v>
      </c>
      <c r="E759" s="178">
        <v>8</v>
      </c>
      <c r="F759" s="178">
        <v>17</v>
      </c>
    </row>
    <row r="760" spans="2:6" ht="30" x14ac:dyDescent="0.25">
      <c r="B760" s="177">
        <v>681000006</v>
      </c>
      <c r="C760" s="16" t="s">
        <v>1456</v>
      </c>
      <c r="D760" s="178">
        <v>73</v>
      </c>
      <c r="E760" s="178">
        <v>31</v>
      </c>
      <c r="F760" s="178">
        <v>51</v>
      </c>
    </row>
    <row r="761" spans="2:6" x14ac:dyDescent="0.25">
      <c r="B761" s="177">
        <v>681800002</v>
      </c>
      <c r="C761" s="16" t="s">
        <v>625</v>
      </c>
      <c r="D761" s="178">
        <v>39</v>
      </c>
      <c r="E761" s="178">
        <v>17</v>
      </c>
      <c r="F761" s="178">
        <v>23</v>
      </c>
    </row>
    <row r="762" spans="2:6" x14ac:dyDescent="0.25">
      <c r="B762" s="177">
        <v>700200013</v>
      </c>
      <c r="C762" s="16" t="s">
        <v>821</v>
      </c>
      <c r="D762" s="178">
        <v>20</v>
      </c>
      <c r="E762" s="178">
        <v>7</v>
      </c>
      <c r="F762" s="178">
        <v>14</v>
      </c>
    </row>
    <row r="763" spans="2:6" x14ac:dyDescent="0.25">
      <c r="B763" s="177">
        <v>700200022</v>
      </c>
      <c r="C763" s="16" t="s">
        <v>822</v>
      </c>
      <c r="D763" s="178">
        <v>87</v>
      </c>
      <c r="E763" s="178">
        <v>38</v>
      </c>
      <c r="F763" s="178">
        <v>48</v>
      </c>
    </row>
    <row r="764" spans="2:6" x14ac:dyDescent="0.25">
      <c r="B764" s="177">
        <v>700200024</v>
      </c>
      <c r="C764" s="16" t="s">
        <v>823</v>
      </c>
      <c r="D764" s="178">
        <v>30</v>
      </c>
      <c r="E764" s="178">
        <v>12</v>
      </c>
      <c r="F764" s="178">
        <v>15</v>
      </c>
    </row>
    <row r="765" spans="2:6" x14ac:dyDescent="0.25">
      <c r="B765" s="177">
        <v>700200030</v>
      </c>
      <c r="C765" s="16" t="s">
        <v>824</v>
      </c>
      <c r="D765" s="178">
        <v>29</v>
      </c>
      <c r="E765" s="178">
        <v>10</v>
      </c>
      <c r="F765" s="178">
        <v>19</v>
      </c>
    </row>
    <row r="766" spans="2:6" x14ac:dyDescent="0.25">
      <c r="B766" s="177">
        <v>700200042</v>
      </c>
      <c r="C766" s="16" t="s">
        <v>825</v>
      </c>
      <c r="D766" s="178">
        <v>66</v>
      </c>
      <c r="E766" s="178">
        <v>27</v>
      </c>
      <c r="F766" s="178">
        <v>41</v>
      </c>
    </row>
    <row r="767" spans="2:6" x14ac:dyDescent="0.25">
      <c r="B767" s="177">
        <v>700200046</v>
      </c>
      <c r="C767" s="16" t="s">
        <v>826</v>
      </c>
      <c r="D767" s="178">
        <v>93</v>
      </c>
      <c r="E767" s="178">
        <v>64</v>
      </c>
      <c r="F767" s="178">
        <v>68</v>
      </c>
    </row>
    <row r="768" spans="2:6" x14ac:dyDescent="0.25">
      <c r="B768" s="177">
        <v>700200047</v>
      </c>
      <c r="C768" s="16" t="s">
        <v>1457</v>
      </c>
      <c r="D768" s="178">
        <v>72</v>
      </c>
      <c r="E768" s="178">
        <v>30</v>
      </c>
      <c r="F768" s="178">
        <v>38</v>
      </c>
    </row>
    <row r="769" spans="2:6" x14ac:dyDescent="0.25">
      <c r="B769" s="177">
        <v>700800002</v>
      </c>
      <c r="C769" s="16" t="s">
        <v>827</v>
      </c>
      <c r="D769" s="178">
        <v>7</v>
      </c>
      <c r="E769" s="178">
        <v>5</v>
      </c>
      <c r="F769" s="178">
        <v>5</v>
      </c>
    </row>
    <row r="770" spans="2:6" x14ac:dyDescent="0.25">
      <c r="B770" s="177">
        <v>701400003</v>
      </c>
      <c r="C770" s="16" t="s">
        <v>1458</v>
      </c>
      <c r="D770" s="178">
        <v>59</v>
      </c>
      <c r="E770" s="178">
        <v>29</v>
      </c>
      <c r="F770" s="178">
        <v>34</v>
      </c>
    </row>
    <row r="771" spans="2:6" ht="45" x14ac:dyDescent="0.25">
      <c r="B771" s="177">
        <v>701400009</v>
      </c>
      <c r="C771" s="16" t="s">
        <v>828</v>
      </c>
      <c r="D771" s="178">
        <v>515</v>
      </c>
      <c r="E771" s="178">
        <v>317</v>
      </c>
      <c r="F771" s="178">
        <v>347</v>
      </c>
    </row>
    <row r="772" spans="2:6" ht="30" x14ac:dyDescent="0.25">
      <c r="B772" s="177">
        <v>701800003</v>
      </c>
      <c r="C772" s="16" t="s">
        <v>829</v>
      </c>
      <c r="D772" s="178">
        <v>540</v>
      </c>
      <c r="E772" s="178">
        <v>321</v>
      </c>
      <c r="F772" s="178">
        <v>395</v>
      </c>
    </row>
    <row r="773" spans="2:6" x14ac:dyDescent="0.25">
      <c r="B773" s="177">
        <v>705500007</v>
      </c>
      <c r="C773" s="16" t="s">
        <v>830</v>
      </c>
      <c r="D773" s="178">
        <v>103</v>
      </c>
      <c r="E773" s="178">
        <v>43</v>
      </c>
      <c r="F773" s="178">
        <v>62</v>
      </c>
    </row>
    <row r="774" spans="2:6" x14ac:dyDescent="0.25">
      <c r="B774" s="177">
        <v>705500008</v>
      </c>
      <c r="C774" s="16" t="s">
        <v>831</v>
      </c>
      <c r="D774" s="178">
        <v>114</v>
      </c>
      <c r="E774" s="178">
        <v>24</v>
      </c>
      <c r="F774" s="178">
        <v>58</v>
      </c>
    </row>
    <row r="775" spans="2:6" ht="30" x14ac:dyDescent="0.25">
      <c r="B775" s="177">
        <v>740200018</v>
      </c>
      <c r="C775" s="16" t="s">
        <v>1459</v>
      </c>
      <c r="D775" s="178">
        <v>573</v>
      </c>
      <c r="E775" s="178">
        <v>247</v>
      </c>
      <c r="F775" s="178">
        <v>367</v>
      </c>
    </row>
    <row r="776" spans="2:6" x14ac:dyDescent="0.25">
      <c r="B776" s="177">
        <v>740200022</v>
      </c>
      <c r="C776" s="16" t="s">
        <v>947</v>
      </c>
      <c r="D776" s="178">
        <v>36</v>
      </c>
      <c r="E776" s="178">
        <v>16</v>
      </c>
      <c r="F776" s="178">
        <v>24</v>
      </c>
    </row>
    <row r="777" spans="2:6" x14ac:dyDescent="0.25">
      <c r="B777" s="177">
        <v>740200023</v>
      </c>
      <c r="C777" s="16" t="s">
        <v>948</v>
      </c>
      <c r="D777" s="178">
        <v>110</v>
      </c>
      <c r="E777" s="178">
        <v>46</v>
      </c>
      <c r="F777" s="178">
        <v>62</v>
      </c>
    </row>
    <row r="778" spans="2:6" x14ac:dyDescent="0.25">
      <c r="B778" s="177">
        <v>740200024</v>
      </c>
      <c r="C778" s="16" t="s">
        <v>949</v>
      </c>
      <c r="D778" s="178">
        <v>380</v>
      </c>
      <c r="E778" s="178">
        <v>249</v>
      </c>
      <c r="F778" s="178">
        <v>281</v>
      </c>
    </row>
    <row r="779" spans="2:6" x14ac:dyDescent="0.25">
      <c r="B779" s="177">
        <v>740200026</v>
      </c>
      <c r="C779" s="16" t="s">
        <v>950</v>
      </c>
      <c r="D779" s="178">
        <v>61</v>
      </c>
      <c r="E779" s="178">
        <v>20</v>
      </c>
      <c r="F779" s="178">
        <v>33</v>
      </c>
    </row>
    <row r="780" spans="2:6" x14ac:dyDescent="0.25">
      <c r="B780" s="177">
        <v>740200027</v>
      </c>
      <c r="C780" s="16" t="s">
        <v>951</v>
      </c>
      <c r="D780" s="178">
        <v>42</v>
      </c>
      <c r="E780" s="178">
        <v>20</v>
      </c>
      <c r="F780" s="178">
        <v>21</v>
      </c>
    </row>
    <row r="781" spans="2:6" x14ac:dyDescent="0.25">
      <c r="B781" s="177">
        <v>740200028</v>
      </c>
      <c r="C781" s="16" t="s">
        <v>952</v>
      </c>
      <c r="D781" s="178">
        <v>22</v>
      </c>
      <c r="E781" s="178">
        <v>8</v>
      </c>
      <c r="F781" s="178">
        <v>15</v>
      </c>
    </row>
    <row r="782" spans="2:6" x14ac:dyDescent="0.25">
      <c r="B782" s="177">
        <v>740200029</v>
      </c>
      <c r="C782" s="16" t="s">
        <v>953</v>
      </c>
      <c r="D782" s="178">
        <v>33</v>
      </c>
      <c r="E782" s="178">
        <v>11</v>
      </c>
      <c r="F782" s="178">
        <v>19</v>
      </c>
    </row>
    <row r="783" spans="2:6" x14ac:dyDescent="0.25">
      <c r="B783" s="177">
        <v>740200030</v>
      </c>
      <c r="C783" s="16" t="s">
        <v>1460</v>
      </c>
      <c r="D783" s="178">
        <v>175</v>
      </c>
      <c r="E783" s="178">
        <v>117</v>
      </c>
      <c r="F783" s="178">
        <v>131</v>
      </c>
    </row>
    <row r="784" spans="2:6" x14ac:dyDescent="0.25">
      <c r="B784" s="177">
        <v>740200031</v>
      </c>
      <c r="C784" s="16" t="s">
        <v>954</v>
      </c>
      <c r="D784" s="178">
        <v>75</v>
      </c>
      <c r="E784" s="178">
        <v>43</v>
      </c>
      <c r="F784" s="178">
        <v>51</v>
      </c>
    </row>
    <row r="785" spans="2:6" x14ac:dyDescent="0.25">
      <c r="B785" s="177">
        <v>740200036</v>
      </c>
      <c r="C785" s="16" t="s">
        <v>955</v>
      </c>
      <c r="D785" s="178">
        <v>140</v>
      </c>
      <c r="E785" s="178">
        <v>59</v>
      </c>
      <c r="F785" s="178">
        <v>77</v>
      </c>
    </row>
    <row r="786" spans="2:6" x14ac:dyDescent="0.25">
      <c r="B786" s="177">
        <v>740200037</v>
      </c>
      <c r="C786" s="16" t="s">
        <v>956</v>
      </c>
      <c r="D786" s="178">
        <v>239</v>
      </c>
      <c r="E786" s="178">
        <v>165</v>
      </c>
      <c r="F786" s="178">
        <v>216</v>
      </c>
    </row>
    <row r="787" spans="2:6" ht="30" x14ac:dyDescent="0.25">
      <c r="B787" s="177">
        <v>740200038</v>
      </c>
      <c r="C787" s="16" t="s">
        <v>1461</v>
      </c>
      <c r="D787" s="178">
        <v>335</v>
      </c>
      <c r="E787" s="178">
        <v>178</v>
      </c>
      <c r="F787" s="178">
        <v>234</v>
      </c>
    </row>
    <row r="788" spans="2:6" x14ac:dyDescent="0.25">
      <c r="B788" s="177">
        <v>740200042</v>
      </c>
      <c r="C788" s="16" t="s">
        <v>957</v>
      </c>
      <c r="D788" s="178">
        <v>42</v>
      </c>
      <c r="E788" s="178">
        <v>24</v>
      </c>
      <c r="F788" s="178">
        <v>30</v>
      </c>
    </row>
    <row r="789" spans="2:6" x14ac:dyDescent="0.25">
      <c r="B789" s="177">
        <v>740200055</v>
      </c>
      <c r="C789" s="16" t="s">
        <v>958</v>
      </c>
      <c r="D789" s="178">
        <v>225</v>
      </c>
      <c r="E789" s="178">
        <v>95</v>
      </c>
      <c r="F789" s="178">
        <v>149</v>
      </c>
    </row>
    <row r="790" spans="2:6" x14ac:dyDescent="0.25">
      <c r="B790" s="177">
        <v>740200065</v>
      </c>
      <c r="C790" s="16" t="s">
        <v>959</v>
      </c>
      <c r="D790" s="178">
        <v>34</v>
      </c>
      <c r="E790" s="178">
        <v>9</v>
      </c>
      <c r="F790" s="178">
        <v>19</v>
      </c>
    </row>
    <row r="791" spans="2:6" x14ac:dyDescent="0.25">
      <c r="B791" s="177">
        <v>740200068</v>
      </c>
      <c r="C791" s="16" t="s">
        <v>960</v>
      </c>
      <c r="D791" s="178">
        <v>255</v>
      </c>
      <c r="E791" s="178">
        <v>143</v>
      </c>
      <c r="F791" s="178">
        <v>169</v>
      </c>
    </row>
    <row r="792" spans="2:6" x14ac:dyDescent="0.25">
      <c r="B792" s="177">
        <v>740200087</v>
      </c>
      <c r="C792" s="16" t="s">
        <v>1462</v>
      </c>
      <c r="D792" s="178">
        <v>93</v>
      </c>
      <c r="E792" s="178">
        <v>33</v>
      </c>
      <c r="F792" s="178">
        <v>73</v>
      </c>
    </row>
    <row r="793" spans="2:6" x14ac:dyDescent="0.25">
      <c r="B793" s="177">
        <v>740600004</v>
      </c>
      <c r="C793" s="16" t="s">
        <v>961</v>
      </c>
      <c r="D793" s="178">
        <v>424</v>
      </c>
      <c r="E793" s="178">
        <v>270</v>
      </c>
      <c r="F793" s="178">
        <v>322</v>
      </c>
    </row>
    <row r="794" spans="2:6" x14ac:dyDescent="0.25">
      <c r="B794" s="177">
        <v>740600005</v>
      </c>
      <c r="C794" s="16" t="s">
        <v>962</v>
      </c>
      <c r="D794" s="178">
        <v>46</v>
      </c>
      <c r="E794" s="178">
        <v>14</v>
      </c>
      <c r="F794" s="178">
        <v>25</v>
      </c>
    </row>
    <row r="795" spans="2:6" x14ac:dyDescent="0.25">
      <c r="B795" s="177">
        <v>740600006</v>
      </c>
      <c r="C795" s="16" t="s">
        <v>963</v>
      </c>
      <c r="D795" s="178">
        <v>473</v>
      </c>
      <c r="E795" s="178">
        <v>281</v>
      </c>
      <c r="F795" s="178">
        <v>329</v>
      </c>
    </row>
    <row r="796" spans="2:6" ht="30" x14ac:dyDescent="0.25">
      <c r="B796" s="177">
        <v>740600012</v>
      </c>
      <c r="C796" s="16" t="s">
        <v>1463</v>
      </c>
      <c r="D796" s="178">
        <v>2</v>
      </c>
      <c r="E796" s="178">
        <v>1</v>
      </c>
      <c r="F796" s="178">
        <v>1</v>
      </c>
    </row>
    <row r="797" spans="2:6" x14ac:dyDescent="0.25">
      <c r="B797" s="177">
        <v>741000003</v>
      </c>
      <c r="C797" s="16" t="s">
        <v>964</v>
      </c>
      <c r="D797" s="178">
        <v>170</v>
      </c>
      <c r="E797" s="178">
        <v>63</v>
      </c>
      <c r="F797" s="178">
        <v>93</v>
      </c>
    </row>
    <row r="798" spans="2:6" x14ac:dyDescent="0.25">
      <c r="B798" s="177">
        <v>741000011</v>
      </c>
      <c r="C798" s="16" t="s">
        <v>965</v>
      </c>
      <c r="D798" s="178">
        <v>21</v>
      </c>
      <c r="E798" s="178">
        <v>5</v>
      </c>
      <c r="F798" s="178">
        <v>13</v>
      </c>
    </row>
    <row r="799" spans="2:6" ht="30" x14ac:dyDescent="0.25">
      <c r="B799" s="177">
        <v>741400002</v>
      </c>
      <c r="C799" s="16" t="s">
        <v>1464</v>
      </c>
      <c r="D799" s="178">
        <v>749</v>
      </c>
      <c r="E799" s="178">
        <v>380</v>
      </c>
      <c r="F799" s="178">
        <v>484</v>
      </c>
    </row>
    <row r="800" spans="2:6" ht="30" x14ac:dyDescent="0.25">
      <c r="B800" s="177">
        <v>741400003</v>
      </c>
      <c r="C800" s="16" t="s">
        <v>1465</v>
      </c>
      <c r="D800" s="178">
        <v>14</v>
      </c>
      <c r="E800" s="178">
        <v>5</v>
      </c>
      <c r="F800" s="178">
        <v>13</v>
      </c>
    </row>
    <row r="801" spans="2:6" x14ac:dyDescent="0.25">
      <c r="B801" s="177">
        <v>741400004</v>
      </c>
      <c r="C801" s="16" t="s">
        <v>966</v>
      </c>
      <c r="D801" s="178">
        <v>21</v>
      </c>
      <c r="E801" s="178">
        <v>9</v>
      </c>
      <c r="F801" s="178">
        <v>11</v>
      </c>
    </row>
    <row r="802" spans="2:6" x14ac:dyDescent="0.25">
      <c r="B802" s="177">
        <v>741400009</v>
      </c>
      <c r="C802" s="16" t="s">
        <v>967</v>
      </c>
      <c r="D802" s="178">
        <v>72</v>
      </c>
      <c r="E802" s="178">
        <v>22</v>
      </c>
      <c r="F802" s="178">
        <v>39</v>
      </c>
    </row>
    <row r="803" spans="2:6" x14ac:dyDescent="0.25">
      <c r="B803" s="177">
        <v>741400023</v>
      </c>
      <c r="C803" s="16" t="s">
        <v>968</v>
      </c>
      <c r="D803" s="178">
        <v>349</v>
      </c>
      <c r="E803" s="178">
        <v>109</v>
      </c>
      <c r="F803" s="178">
        <v>199</v>
      </c>
    </row>
    <row r="804" spans="2:6" x14ac:dyDescent="0.25">
      <c r="B804" s="177">
        <v>741400024</v>
      </c>
      <c r="C804" s="16" t="s">
        <v>969</v>
      </c>
      <c r="D804" s="178">
        <v>189</v>
      </c>
      <c r="E804" s="178">
        <v>116</v>
      </c>
      <c r="F804" s="178">
        <v>133</v>
      </c>
    </row>
    <row r="805" spans="2:6" ht="30" x14ac:dyDescent="0.25">
      <c r="B805" s="177">
        <v>741400028</v>
      </c>
      <c r="C805" s="16" t="s">
        <v>1466</v>
      </c>
      <c r="D805" s="178">
        <v>225</v>
      </c>
      <c r="E805" s="178">
        <v>98</v>
      </c>
      <c r="F805" s="178">
        <v>132</v>
      </c>
    </row>
    <row r="806" spans="2:6" x14ac:dyDescent="0.25">
      <c r="B806" s="177">
        <v>760200005</v>
      </c>
      <c r="C806" s="16" t="s">
        <v>592</v>
      </c>
      <c r="D806" s="178">
        <v>205</v>
      </c>
      <c r="E806" s="178">
        <v>134</v>
      </c>
      <c r="F806" s="178">
        <v>140</v>
      </c>
    </row>
    <row r="807" spans="2:6" x14ac:dyDescent="0.25">
      <c r="B807" s="177">
        <v>760200012</v>
      </c>
      <c r="C807" s="16" t="s">
        <v>593</v>
      </c>
      <c r="D807" s="178">
        <v>106</v>
      </c>
      <c r="E807" s="178">
        <v>76</v>
      </c>
      <c r="F807" s="178">
        <v>77</v>
      </c>
    </row>
    <row r="808" spans="2:6" x14ac:dyDescent="0.25">
      <c r="B808" s="177">
        <v>760200013</v>
      </c>
      <c r="C808" s="16" t="s">
        <v>591</v>
      </c>
      <c r="D808" s="178">
        <v>392</v>
      </c>
      <c r="E808" s="178">
        <v>185</v>
      </c>
      <c r="F808" s="178">
        <v>249</v>
      </c>
    </row>
    <row r="809" spans="2:6" x14ac:dyDescent="0.25">
      <c r="B809" s="177">
        <v>760200022</v>
      </c>
      <c r="C809" s="16" t="s">
        <v>1467</v>
      </c>
      <c r="D809" s="178">
        <v>94</v>
      </c>
      <c r="E809" s="178">
        <v>35</v>
      </c>
      <c r="F809" s="178">
        <v>58</v>
      </c>
    </row>
    <row r="810" spans="2:6" x14ac:dyDescent="0.25">
      <c r="B810" s="177">
        <v>760200023</v>
      </c>
      <c r="C810" s="16" t="s">
        <v>594</v>
      </c>
      <c r="D810" s="178">
        <v>6</v>
      </c>
      <c r="E810" s="178">
        <v>2</v>
      </c>
      <c r="F810" s="178">
        <v>5</v>
      </c>
    </row>
    <row r="811" spans="2:6" x14ac:dyDescent="0.25">
      <c r="B811" s="177">
        <v>760200031</v>
      </c>
      <c r="C811" s="16" t="s">
        <v>1468</v>
      </c>
      <c r="D811" s="178">
        <v>96</v>
      </c>
      <c r="E811" s="178">
        <v>56</v>
      </c>
      <c r="F811" s="178">
        <v>59</v>
      </c>
    </row>
    <row r="812" spans="2:6" x14ac:dyDescent="0.25">
      <c r="B812" s="177">
        <v>761200005</v>
      </c>
      <c r="C812" s="16" t="s">
        <v>596</v>
      </c>
      <c r="D812" s="178">
        <v>11</v>
      </c>
      <c r="E812" s="178">
        <v>8</v>
      </c>
      <c r="F812" s="178">
        <v>8</v>
      </c>
    </row>
    <row r="813" spans="2:6" x14ac:dyDescent="0.25">
      <c r="B813" s="177">
        <v>761200007</v>
      </c>
      <c r="C813" s="16" t="s">
        <v>595</v>
      </c>
      <c r="D813" s="178">
        <v>4</v>
      </c>
      <c r="E813" s="178">
        <v>1</v>
      </c>
      <c r="F813" s="178">
        <v>3</v>
      </c>
    </row>
    <row r="814" spans="2:6" x14ac:dyDescent="0.25">
      <c r="B814" s="177">
        <v>761200010</v>
      </c>
      <c r="C814" s="16" t="s">
        <v>597</v>
      </c>
      <c r="D814" s="178">
        <v>85</v>
      </c>
      <c r="E814" s="178">
        <v>30</v>
      </c>
      <c r="F814" s="178">
        <v>48</v>
      </c>
    </row>
    <row r="815" spans="2:6" x14ac:dyDescent="0.25">
      <c r="B815" s="177">
        <v>761200016</v>
      </c>
      <c r="C815" s="16" t="s">
        <v>1469</v>
      </c>
      <c r="D815" s="178">
        <v>2</v>
      </c>
      <c r="E815" s="178">
        <v>1</v>
      </c>
      <c r="F815" s="178">
        <v>1</v>
      </c>
    </row>
    <row r="816" spans="2:6" ht="30" x14ac:dyDescent="0.25">
      <c r="B816" s="177">
        <v>761200023</v>
      </c>
      <c r="C816" s="16" t="s">
        <v>1470</v>
      </c>
      <c r="D816" s="178">
        <v>106</v>
      </c>
      <c r="E816" s="178">
        <v>59</v>
      </c>
      <c r="F816" s="178">
        <v>65</v>
      </c>
    </row>
    <row r="817" spans="2:6" x14ac:dyDescent="0.25">
      <c r="B817" s="177">
        <v>766300002</v>
      </c>
      <c r="C817" s="16" t="s">
        <v>1471</v>
      </c>
      <c r="D817" s="178">
        <v>105</v>
      </c>
      <c r="E817" s="178">
        <v>63</v>
      </c>
      <c r="F817" s="178">
        <v>73</v>
      </c>
    </row>
    <row r="818" spans="2:6" x14ac:dyDescent="0.25">
      <c r="B818" s="177">
        <v>780200009</v>
      </c>
      <c r="C818" s="16" t="s">
        <v>601</v>
      </c>
      <c r="D818" s="178">
        <v>312</v>
      </c>
      <c r="E818" s="178">
        <v>211</v>
      </c>
      <c r="F818" s="178">
        <v>234</v>
      </c>
    </row>
    <row r="819" spans="2:6" x14ac:dyDescent="0.25">
      <c r="B819" s="177">
        <v>780200010</v>
      </c>
      <c r="C819" s="16" t="s">
        <v>598</v>
      </c>
      <c r="D819" s="178">
        <v>217</v>
      </c>
      <c r="E819" s="178">
        <v>130</v>
      </c>
      <c r="F819" s="178">
        <v>134</v>
      </c>
    </row>
    <row r="820" spans="2:6" x14ac:dyDescent="0.25">
      <c r="B820" s="177">
        <v>780200011</v>
      </c>
      <c r="C820" s="16" t="s">
        <v>599</v>
      </c>
      <c r="D820" s="178">
        <v>287</v>
      </c>
      <c r="E820" s="178">
        <v>169</v>
      </c>
      <c r="F820" s="178">
        <v>198</v>
      </c>
    </row>
    <row r="821" spans="2:6" x14ac:dyDescent="0.25">
      <c r="B821" s="177">
        <v>780200012</v>
      </c>
      <c r="C821" s="16" t="s">
        <v>603</v>
      </c>
      <c r="D821" s="178">
        <v>32</v>
      </c>
      <c r="E821" s="178">
        <v>10</v>
      </c>
      <c r="F821" s="178">
        <v>22</v>
      </c>
    </row>
    <row r="822" spans="2:6" ht="30" x14ac:dyDescent="0.25">
      <c r="B822" s="177">
        <v>780200014</v>
      </c>
      <c r="C822" s="16" t="s">
        <v>1472</v>
      </c>
      <c r="D822" s="178">
        <v>309</v>
      </c>
      <c r="E822" s="178">
        <v>151</v>
      </c>
      <c r="F822" s="178">
        <v>177</v>
      </c>
    </row>
    <row r="823" spans="2:6" x14ac:dyDescent="0.25">
      <c r="B823" s="177">
        <v>780200016</v>
      </c>
      <c r="C823" s="16" t="s">
        <v>602</v>
      </c>
      <c r="D823" s="178">
        <v>2</v>
      </c>
      <c r="E823" s="178">
        <v>1</v>
      </c>
      <c r="F823" s="178">
        <v>2</v>
      </c>
    </row>
    <row r="824" spans="2:6" ht="30" x14ac:dyDescent="0.25">
      <c r="B824" s="177">
        <v>781800006</v>
      </c>
      <c r="C824" s="16" t="s">
        <v>1473</v>
      </c>
      <c r="D824" s="178">
        <v>22</v>
      </c>
      <c r="E824" s="178">
        <v>4</v>
      </c>
      <c r="F824" s="178">
        <v>14</v>
      </c>
    </row>
    <row r="825" spans="2:6" ht="30" x14ac:dyDescent="0.25">
      <c r="B825" s="177">
        <v>781800008</v>
      </c>
      <c r="C825" s="16" t="s">
        <v>1474</v>
      </c>
      <c r="D825" s="178">
        <v>102</v>
      </c>
      <c r="E825" s="178">
        <v>38</v>
      </c>
      <c r="F825" s="178">
        <v>56</v>
      </c>
    </row>
    <row r="826" spans="2:6" x14ac:dyDescent="0.25">
      <c r="B826" s="177">
        <v>781800015</v>
      </c>
      <c r="C826" s="16" t="s">
        <v>1475</v>
      </c>
      <c r="D826" s="178">
        <v>133</v>
      </c>
      <c r="E826" s="178">
        <v>36</v>
      </c>
      <c r="F826" s="178">
        <v>71</v>
      </c>
    </row>
    <row r="827" spans="2:6" x14ac:dyDescent="0.25">
      <c r="B827" s="177">
        <v>800600003</v>
      </c>
      <c r="C827" s="16" t="s">
        <v>1476</v>
      </c>
      <c r="D827" s="178">
        <v>217</v>
      </c>
      <c r="E827" s="178">
        <v>69</v>
      </c>
      <c r="F827" s="178">
        <v>127</v>
      </c>
    </row>
    <row r="828" spans="2:6" x14ac:dyDescent="0.25">
      <c r="B828" s="177">
        <v>800600005</v>
      </c>
      <c r="C828" s="16" t="s">
        <v>1477</v>
      </c>
      <c r="D828" s="178">
        <v>25</v>
      </c>
      <c r="E828" s="178">
        <v>13</v>
      </c>
      <c r="F828" s="178">
        <v>16</v>
      </c>
    </row>
    <row r="829" spans="2:6" x14ac:dyDescent="0.25">
      <c r="B829" s="177">
        <v>800600007</v>
      </c>
      <c r="C829" s="16" t="s">
        <v>1478</v>
      </c>
      <c r="D829" s="178">
        <v>22</v>
      </c>
      <c r="E829" s="178">
        <v>8</v>
      </c>
      <c r="F829" s="178">
        <v>14</v>
      </c>
    </row>
    <row r="830" spans="2:6" ht="30" x14ac:dyDescent="0.25">
      <c r="B830" s="177">
        <v>800600018</v>
      </c>
      <c r="C830" s="16" t="s">
        <v>1479</v>
      </c>
      <c r="D830" s="178">
        <v>319</v>
      </c>
      <c r="E830" s="178">
        <v>102</v>
      </c>
      <c r="F830" s="178">
        <v>175</v>
      </c>
    </row>
    <row r="831" spans="2:6" x14ac:dyDescent="0.25">
      <c r="B831" s="177">
        <v>800800004</v>
      </c>
      <c r="C831" s="16" t="s">
        <v>1480</v>
      </c>
      <c r="D831" s="178">
        <v>59</v>
      </c>
      <c r="E831" s="178">
        <v>27</v>
      </c>
      <c r="F831" s="178">
        <v>32</v>
      </c>
    </row>
    <row r="832" spans="2:6" ht="30" x14ac:dyDescent="0.25">
      <c r="B832" s="177">
        <v>800800012</v>
      </c>
      <c r="C832" s="16" t="s">
        <v>1481</v>
      </c>
      <c r="D832" s="178">
        <v>75</v>
      </c>
      <c r="E832" s="178">
        <v>26</v>
      </c>
      <c r="F832" s="178">
        <v>41</v>
      </c>
    </row>
    <row r="833" spans="2:6" x14ac:dyDescent="0.25">
      <c r="B833" s="177">
        <v>800800015</v>
      </c>
      <c r="C833" s="16" t="s">
        <v>1482</v>
      </c>
      <c r="D833" s="178">
        <v>10</v>
      </c>
      <c r="E833" s="178">
        <v>4</v>
      </c>
      <c r="F833" s="178">
        <v>11</v>
      </c>
    </row>
    <row r="834" spans="2:6" x14ac:dyDescent="0.25">
      <c r="B834" s="177">
        <v>800800027</v>
      </c>
      <c r="C834" s="16" t="s">
        <v>1483</v>
      </c>
      <c r="D834" s="178">
        <v>785</v>
      </c>
      <c r="E834" s="178">
        <v>313</v>
      </c>
      <c r="F834" s="178">
        <v>444</v>
      </c>
    </row>
    <row r="835" spans="2:6" x14ac:dyDescent="0.25">
      <c r="B835" s="177">
        <v>800800033</v>
      </c>
      <c r="C835" s="16" t="s">
        <v>731</v>
      </c>
      <c r="D835" s="178">
        <v>158</v>
      </c>
      <c r="E835" s="178">
        <v>11</v>
      </c>
      <c r="F835" s="178">
        <v>92</v>
      </c>
    </row>
    <row r="836" spans="2:6" ht="30" x14ac:dyDescent="0.25">
      <c r="B836" s="177">
        <v>800800034</v>
      </c>
      <c r="C836" s="16" t="s">
        <v>1484</v>
      </c>
      <c r="D836" s="178">
        <v>36</v>
      </c>
      <c r="E836" s="178">
        <v>18</v>
      </c>
      <c r="F836" s="178">
        <v>20</v>
      </c>
    </row>
    <row r="837" spans="2:6" ht="30" x14ac:dyDescent="0.25">
      <c r="B837" s="177">
        <v>801000003</v>
      </c>
      <c r="C837" s="16" t="s">
        <v>1485</v>
      </c>
      <c r="D837" s="178">
        <v>604</v>
      </c>
      <c r="E837" s="178">
        <v>275</v>
      </c>
      <c r="F837" s="178">
        <v>368</v>
      </c>
    </row>
    <row r="838" spans="2:6" x14ac:dyDescent="0.25">
      <c r="B838" s="177">
        <v>801000007</v>
      </c>
      <c r="C838" s="16" t="s">
        <v>1486</v>
      </c>
      <c r="D838" s="178">
        <v>206</v>
      </c>
      <c r="E838" s="178">
        <v>73</v>
      </c>
      <c r="F838" s="178">
        <v>103</v>
      </c>
    </row>
    <row r="839" spans="2:6" x14ac:dyDescent="0.25">
      <c r="B839" s="177">
        <v>801000017</v>
      </c>
      <c r="C839" s="16" t="s">
        <v>1487</v>
      </c>
      <c r="D839" s="178">
        <v>205</v>
      </c>
      <c r="E839" s="178">
        <v>112</v>
      </c>
      <c r="F839" s="178">
        <v>137</v>
      </c>
    </row>
    <row r="840" spans="2:6" x14ac:dyDescent="0.25">
      <c r="B840" s="177">
        <v>801000018</v>
      </c>
      <c r="C840" s="16" t="s">
        <v>1488</v>
      </c>
      <c r="D840" s="178">
        <v>319</v>
      </c>
      <c r="E840" s="178">
        <v>192</v>
      </c>
      <c r="F840" s="178">
        <v>220</v>
      </c>
    </row>
    <row r="841" spans="2:6" x14ac:dyDescent="0.25">
      <c r="B841" s="177">
        <v>801000019</v>
      </c>
      <c r="C841" s="16" t="s">
        <v>1489</v>
      </c>
      <c r="D841" s="178">
        <v>131</v>
      </c>
      <c r="E841" s="178">
        <v>70</v>
      </c>
      <c r="F841" s="178">
        <v>86</v>
      </c>
    </row>
    <row r="842" spans="2:6" x14ac:dyDescent="0.25">
      <c r="B842" s="177">
        <v>801000021</v>
      </c>
      <c r="C842" s="16" t="s">
        <v>1490</v>
      </c>
      <c r="D842" s="178">
        <v>20</v>
      </c>
      <c r="E842" s="178">
        <v>5</v>
      </c>
      <c r="F842" s="178">
        <v>12</v>
      </c>
    </row>
    <row r="843" spans="2:6" x14ac:dyDescent="0.25">
      <c r="B843" s="177">
        <v>801000024</v>
      </c>
      <c r="C843" s="16" t="s">
        <v>1491</v>
      </c>
      <c r="D843" s="178">
        <v>77</v>
      </c>
      <c r="E843" s="178">
        <v>50</v>
      </c>
      <c r="F843" s="178">
        <v>50</v>
      </c>
    </row>
    <row r="844" spans="2:6" x14ac:dyDescent="0.25">
      <c r="B844" s="177">
        <v>801000025</v>
      </c>
      <c r="C844" s="16" t="s">
        <v>729</v>
      </c>
      <c r="D844" s="178">
        <v>320</v>
      </c>
      <c r="E844" s="178">
        <v>129</v>
      </c>
      <c r="F844" s="178">
        <v>170</v>
      </c>
    </row>
    <row r="845" spans="2:6" x14ac:dyDescent="0.25">
      <c r="B845" s="177">
        <v>801000026</v>
      </c>
      <c r="C845" s="16" t="s">
        <v>728</v>
      </c>
      <c r="D845" s="178">
        <v>531</v>
      </c>
      <c r="E845" s="178">
        <v>202</v>
      </c>
      <c r="F845" s="178">
        <v>291</v>
      </c>
    </row>
    <row r="846" spans="2:6" x14ac:dyDescent="0.25">
      <c r="B846" s="177">
        <v>801200004</v>
      </c>
      <c r="C846" s="16" t="s">
        <v>1492</v>
      </c>
      <c r="D846" s="178">
        <v>103</v>
      </c>
      <c r="E846" s="178">
        <v>48</v>
      </c>
      <c r="F846" s="178">
        <v>56</v>
      </c>
    </row>
    <row r="847" spans="2:6" x14ac:dyDescent="0.25">
      <c r="B847" s="177">
        <v>801200006</v>
      </c>
      <c r="C847" s="16" t="s">
        <v>1493</v>
      </c>
      <c r="D847" s="178">
        <v>253</v>
      </c>
      <c r="E847" s="178">
        <v>174</v>
      </c>
      <c r="F847" s="178">
        <v>195</v>
      </c>
    </row>
    <row r="848" spans="2:6" x14ac:dyDescent="0.25">
      <c r="B848" s="177">
        <v>801200007</v>
      </c>
      <c r="C848" s="16" t="s">
        <v>1494</v>
      </c>
      <c r="D848" s="178">
        <v>64</v>
      </c>
      <c r="E848" s="178">
        <v>2</v>
      </c>
      <c r="F848" s="178">
        <v>64</v>
      </c>
    </row>
    <row r="849" spans="2:6" x14ac:dyDescent="0.25">
      <c r="B849" s="177">
        <v>801200008</v>
      </c>
      <c r="C849" s="16" t="s">
        <v>1495</v>
      </c>
      <c r="D849" s="178">
        <v>14</v>
      </c>
      <c r="E849" s="178">
        <v>1</v>
      </c>
      <c r="F849" s="178">
        <v>8</v>
      </c>
    </row>
    <row r="850" spans="2:6" x14ac:dyDescent="0.25">
      <c r="B850" s="177">
        <v>801200011</v>
      </c>
      <c r="C850" s="16" t="s">
        <v>1496</v>
      </c>
      <c r="D850" s="178">
        <v>10</v>
      </c>
      <c r="E850" s="178">
        <v>4</v>
      </c>
      <c r="F850" s="178">
        <v>14</v>
      </c>
    </row>
    <row r="851" spans="2:6" x14ac:dyDescent="0.25">
      <c r="B851" s="177">
        <v>801200012</v>
      </c>
      <c r="C851" s="16" t="s">
        <v>1497</v>
      </c>
      <c r="D851" s="178">
        <v>200</v>
      </c>
      <c r="E851" s="178">
        <v>120</v>
      </c>
      <c r="F851" s="178">
        <v>143</v>
      </c>
    </row>
    <row r="852" spans="2:6" x14ac:dyDescent="0.25">
      <c r="B852" s="177">
        <v>801200022</v>
      </c>
      <c r="C852" s="16" t="s">
        <v>1498</v>
      </c>
      <c r="D852" s="178">
        <v>14</v>
      </c>
      <c r="E852" s="178">
        <v>7</v>
      </c>
      <c r="F852" s="178">
        <v>14</v>
      </c>
    </row>
    <row r="853" spans="2:6" x14ac:dyDescent="0.25">
      <c r="B853" s="177">
        <v>801200024</v>
      </c>
      <c r="C853" s="16" t="s">
        <v>1499</v>
      </c>
      <c r="D853" s="178">
        <v>225</v>
      </c>
      <c r="E853" s="178">
        <v>83</v>
      </c>
      <c r="F853" s="178">
        <v>141</v>
      </c>
    </row>
    <row r="854" spans="2:6" x14ac:dyDescent="0.25">
      <c r="B854" s="177">
        <v>801200040</v>
      </c>
      <c r="C854" s="16" t="s">
        <v>1500</v>
      </c>
      <c r="D854" s="178">
        <v>419</v>
      </c>
      <c r="E854" s="178">
        <v>106</v>
      </c>
      <c r="F854" s="178">
        <v>294</v>
      </c>
    </row>
    <row r="855" spans="2:6" x14ac:dyDescent="0.25">
      <c r="B855" s="177">
        <v>801200041</v>
      </c>
      <c r="C855" s="16" t="s">
        <v>726</v>
      </c>
      <c r="D855" s="178">
        <v>150</v>
      </c>
      <c r="E855" s="178">
        <v>61</v>
      </c>
      <c r="F855" s="178">
        <v>81</v>
      </c>
    </row>
    <row r="856" spans="2:6" x14ac:dyDescent="0.25">
      <c r="B856" s="177">
        <v>801200043</v>
      </c>
      <c r="C856" s="16" t="s">
        <v>1501</v>
      </c>
      <c r="D856" s="178">
        <v>12</v>
      </c>
      <c r="E856" s="178">
        <v>2</v>
      </c>
      <c r="F856" s="178">
        <v>7</v>
      </c>
    </row>
    <row r="857" spans="2:6" x14ac:dyDescent="0.25">
      <c r="B857" s="177">
        <v>801200045</v>
      </c>
      <c r="C857" s="16" t="s">
        <v>1502</v>
      </c>
      <c r="D857" s="178">
        <v>131</v>
      </c>
      <c r="E857" s="178">
        <v>57</v>
      </c>
      <c r="F857" s="178">
        <v>78</v>
      </c>
    </row>
    <row r="858" spans="2:6" x14ac:dyDescent="0.25">
      <c r="B858" s="177">
        <v>801200046</v>
      </c>
      <c r="C858" s="16" t="s">
        <v>723</v>
      </c>
      <c r="D858" s="178">
        <v>157</v>
      </c>
      <c r="E858" s="178">
        <v>91</v>
      </c>
      <c r="F858" s="178">
        <v>127</v>
      </c>
    </row>
    <row r="859" spans="2:6" x14ac:dyDescent="0.25">
      <c r="B859" s="177">
        <v>801400006</v>
      </c>
      <c r="C859" s="16" t="s">
        <v>1503</v>
      </c>
      <c r="D859" s="178">
        <v>36</v>
      </c>
      <c r="E859" s="178">
        <v>13</v>
      </c>
      <c r="F859" s="178">
        <v>22</v>
      </c>
    </row>
    <row r="860" spans="2:6" x14ac:dyDescent="0.25">
      <c r="B860" s="177">
        <v>801400009</v>
      </c>
      <c r="C860" s="16" t="s">
        <v>1504</v>
      </c>
      <c r="D860" s="178">
        <v>82</v>
      </c>
      <c r="E860" s="178">
        <v>42</v>
      </c>
      <c r="F860" s="178">
        <v>62</v>
      </c>
    </row>
    <row r="861" spans="2:6" x14ac:dyDescent="0.25">
      <c r="B861" s="177">
        <v>801600003</v>
      </c>
      <c r="C861" s="16" t="s">
        <v>1505</v>
      </c>
      <c r="D861" s="178">
        <v>72</v>
      </c>
      <c r="E861" s="178">
        <v>25</v>
      </c>
      <c r="F861" s="178">
        <v>47</v>
      </c>
    </row>
    <row r="862" spans="2:6" x14ac:dyDescent="0.25">
      <c r="B862" s="177">
        <v>801600012</v>
      </c>
      <c r="C862" s="16" t="s">
        <v>716</v>
      </c>
      <c r="D862" s="178">
        <v>601</v>
      </c>
      <c r="E862" s="178">
        <v>168</v>
      </c>
      <c r="F862" s="178">
        <v>334</v>
      </c>
    </row>
    <row r="863" spans="2:6" x14ac:dyDescent="0.25">
      <c r="B863" s="177">
        <v>801600013</v>
      </c>
      <c r="C863" s="16" t="s">
        <v>1506</v>
      </c>
      <c r="D863" s="178">
        <v>167</v>
      </c>
      <c r="E863" s="178">
        <v>84</v>
      </c>
      <c r="F863" s="178">
        <v>114</v>
      </c>
    </row>
    <row r="864" spans="2:6" ht="30" x14ac:dyDescent="0.25">
      <c r="B864" s="177">
        <v>801600015</v>
      </c>
      <c r="C864" s="16" t="s">
        <v>1507</v>
      </c>
      <c r="D864" s="178">
        <v>78</v>
      </c>
      <c r="E864" s="178">
        <v>29</v>
      </c>
      <c r="F864" s="178">
        <v>55</v>
      </c>
    </row>
    <row r="865" spans="2:6" x14ac:dyDescent="0.25">
      <c r="B865" s="177">
        <v>801600061</v>
      </c>
      <c r="C865" s="16" t="s">
        <v>1508</v>
      </c>
      <c r="D865" s="178">
        <v>170</v>
      </c>
      <c r="E865" s="178">
        <v>69</v>
      </c>
      <c r="F865" s="178">
        <v>103</v>
      </c>
    </row>
    <row r="866" spans="2:6" ht="30" x14ac:dyDescent="0.25">
      <c r="B866" s="177">
        <v>801600074</v>
      </c>
      <c r="C866" s="16" t="s">
        <v>1509</v>
      </c>
      <c r="D866" s="178">
        <v>817</v>
      </c>
      <c r="E866" s="178">
        <v>383</v>
      </c>
      <c r="F866" s="178">
        <v>496</v>
      </c>
    </row>
    <row r="867" spans="2:6" x14ac:dyDescent="0.25">
      <c r="B867" s="177">
        <v>801600079</v>
      </c>
      <c r="C867" s="16" t="s">
        <v>721</v>
      </c>
      <c r="D867" s="178">
        <v>217</v>
      </c>
      <c r="E867" s="178">
        <v>108</v>
      </c>
      <c r="F867" s="178">
        <v>146</v>
      </c>
    </row>
    <row r="868" spans="2:6" x14ac:dyDescent="0.25">
      <c r="B868" s="177">
        <v>801600081</v>
      </c>
      <c r="C868" s="16" t="s">
        <v>720</v>
      </c>
      <c r="D868" s="178">
        <v>256</v>
      </c>
      <c r="E868" s="178">
        <v>111</v>
      </c>
      <c r="F868" s="178">
        <v>152</v>
      </c>
    </row>
    <row r="869" spans="2:6" x14ac:dyDescent="0.25">
      <c r="B869" s="177">
        <v>801800003</v>
      </c>
      <c r="C869" s="16" t="s">
        <v>1510</v>
      </c>
      <c r="D869" s="178">
        <v>31</v>
      </c>
      <c r="E869" s="178">
        <v>17</v>
      </c>
      <c r="F869" s="178">
        <v>19</v>
      </c>
    </row>
    <row r="870" spans="2:6" ht="30" x14ac:dyDescent="0.25">
      <c r="B870" s="177">
        <v>801800015</v>
      </c>
      <c r="C870" s="16" t="s">
        <v>1511</v>
      </c>
      <c r="D870" s="178">
        <v>417</v>
      </c>
      <c r="E870" s="178">
        <v>247</v>
      </c>
      <c r="F870" s="178">
        <v>549</v>
      </c>
    </row>
    <row r="871" spans="2:6" x14ac:dyDescent="0.25">
      <c r="B871" s="177">
        <v>804400003</v>
      </c>
      <c r="C871" s="16" t="s">
        <v>738</v>
      </c>
      <c r="D871" s="178">
        <v>66</v>
      </c>
      <c r="E871" s="178">
        <v>20</v>
      </c>
      <c r="F871" s="178">
        <v>38</v>
      </c>
    </row>
    <row r="872" spans="2:6" x14ac:dyDescent="0.25">
      <c r="B872" s="177">
        <v>804400024</v>
      </c>
      <c r="C872" s="16" t="s">
        <v>1512</v>
      </c>
      <c r="D872" s="178">
        <v>110</v>
      </c>
      <c r="E872" s="178">
        <v>50</v>
      </c>
      <c r="F872" s="178">
        <v>57</v>
      </c>
    </row>
    <row r="873" spans="2:6" x14ac:dyDescent="0.25">
      <c r="B873" s="177">
        <v>804400025</v>
      </c>
      <c r="C873" s="16" t="s">
        <v>737</v>
      </c>
      <c r="D873" s="178">
        <v>48</v>
      </c>
      <c r="E873" s="178">
        <v>26</v>
      </c>
      <c r="F873" s="178">
        <v>36</v>
      </c>
    </row>
    <row r="874" spans="2:6" x14ac:dyDescent="0.25">
      <c r="B874" s="177">
        <v>804465401</v>
      </c>
      <c r="C874" s="16" t="s">
        <v>739</v>
      </c>
      <c r="D874" s="178">
        <v>277</v>
      </c>
      <c r="E874" s="178">
        <v>142</v>
      </c>
      <c r="F874" s="178">
        <v>186</v>
      </c>
    </row>
    <row r="875" spans="2:6" ht="30" x14ac:dyDescent="0.25">
      <c r="B875" s="177">
        <v>804465402</v>
      </c>
      <c r="C875" s="16" t="s">
        <v>1513</v>
      </c>
      <c r="D875" s="178">
        <v>235</v>
      </c>
      <c r="E875" s="178">
        <v>103</v>
      </c>
      <c r="F875" s="178">
        <v>147</v>
      </c>
    </row>
    <row r="876" spans="2:6" x14ac:dyDescent="0.25">
      <c r="B876" s="177">
        <v>804475401</v>
      </c>
      <c r="C876" s="16" t="s">
        <v>1514</v>
      </c>
      <c r="D876" s="178">
        <v>89</v>
      </c>
      <c r="E876" s="178">
        <v>46</v>
      </c>
      <c r="F876" s="178">
        <v>67</v>
      </c>
    </row>
    <row r="877" spans="2:6" x14ac:dyDescent="0.25">
      <c r="B877" s="177">
        <v>804900004</v>
      </c>
      <c r="C877" s="16" t="s">
        <v>1515</v>
      </c>
      <c r="D877" s="178">
        <v>395</v>
      </c>
      <c r="E877" s="178">
        <v>219</v>
      </c>
      <c r="F877" s="178">
        <v>259</v>
      </c>
    </row>
    <row r="878" spans="2:6" ht="30" x14ac:dyDescent="0.25">
      <c r="B878" s="177">
        <v>804900005</v>
      </c>
      <c r="C878" s="16" t="s">
        <v>1516</v>
      </c>
      <c r="D878" s="178">
        <v>1210</v>
      </c>
      <c r="E878" s="178">
        <v>528</v>
      </c>
      <c r="F878" s="178">
        <v>745</v>
      </c>
    </row>
    <row r="879" spans="2:6" x14ac:dyDescent="0.25">
      <c r="B879" s="177">
        <v>804900010</v>
      </c>
      <c r="C879" s="16" t="s">
        <v>1517</v>
      </c>
      <c r="D879" s="178">
        <v>85</v>
      </c>
      <c r="E879" s="178">
        <v>42</v>
      </c>
      <c r="F879" s="178">
        <v>52</v>
      </c>
    </row>
    <row r="880" spans="2:6" x14ac:dyDescent="0.25">
      <c r="B880" s="177">
        <v>805200002</v>
      </c>
      <c r="C880" s="16" t="s">
        <v>1518</v>
      </c>
      <c r="D880" s="178">
        <v>2</v>
      </c>
      <c r="E880" s="178">
        <v>2</v>
      </c>
      <c r="F880" s="178">
        <v>1</v>
      </c>
    </row>
    <row r="881" spans="2:6" x14ac:dyDescent="0.25">
      <c r="B881" s="177">
        <v>805200008</v>
      </c>
      <c r="C881" s="16" t="s">
        <v>740</v>
      </c>
      <c r="D881" s="178">
        <v>57</v>
      </c>
      <c r="E881" s="178">
        <v>35</v>
      </c>
      <c r="F881" s="178">
        <v>37</v>
      </c>
    </row>
    <row r="882" spans="2:6" x14ac:dyDescent="0.25">
      <c r="B882" s="177">
        <v>805277402</v>
      </c>
      <c r="C882" s="16" t="s">
        <v>1519</v>
      </c>
      <c r="D882" s="178">
        <v>50</v>
      </c>
      <c r="E882" s="178">
        <v>16</v>
      </c>
      <c r="F882" s="178">
        <v>31</v>
      </c>
    </row>
    <row r="883" spans="2:6" x14ac:dyDescent="0.25">
      <c r="B883" s="177">
        <v>806000001</v>
      </c>
      <c r="C883" s="16" t="s">
        <v>741</v>
      </c>
      <c r="D883" s="178">
        <v>146</v>
      </c>
      <c r="E883" s="178">
        <v>76</v>
      </c>
      <c r="F883" s="178">
        <v>87</v>
      </c>
    </row>
    <row r="884" spans="2:6" x14ac:dyDescent="0.25">
      <c r="B884" s="177">
        <v>806900002</v>
      </c>
      <c r="C884" s="16" t="s">
        <v>1520</v>
      </c>
      <c r="D884" s="178">
        <v>276</v>
      </c>
      <c r="E884" s="178">
        <v>135</v>
      </c>
      <c r="F884" s="178">
        <v>174</v>
      </c>
    </row>
    <row r="885" spans="2:6" ht="30" x14ac:dyDescent="0.25">
      <c r="B885" s="177">
        <v>806900004</v>
      </c>
      <c r="C885" s="16" t="s">
        <v>1521</v>
      </c>
      <c r="D885" s="178">
        <v>157</v>
      </c>
      <c r="E885" s="178">
        <v>84</v>
      </c>
      <c r="F885" s="178">
        <v>118</v>
      </c>
    </row>
    <row r="886" spans="2:6" x14ac:dyDescent="0.25">
      <c r="B886" s="177">
        <v>807400002</v>
      </c>
      <c r="C886" s="16" t="s">
        <v>1522</v>
      </c>
      <c r="D886" s="178">
        <v>273</v>
      </c>
      <c r="E886" s="178">
        <v>126</v>
      </c>
      <c r="F886" s="178">
        <v>173</v>
      </c>
    </row>
    <row r="887" spans="2:6" x14ac:dyDescent="0.25">
      <c r="B887" s="177">
        <v>807477401</v>
      </c>
      <c r="C887" s="16" t="s">
        <v>735</v>
      </c>
      <c r="D887" s="178">
        <v>158</v>
      </c>
      <c r="E887" s="178">
        <v>69</v>
      </c>
      <c r="F887" s="178">
        <v>103</v>
      </c>
    </row>
    <row r="888" spans="2:6" x14ac:dyDescent="0.25">
      <c r="B888" s="177">
        <v>807600001</v>
      </c>
      <c r="C888" s="16" t="s">
        <v>1523</v>
      </c>
      <c r="D888" s="178">
        <v>34</v>
      </c>
      <c r="E888" s="178">
        <v>10</v>
      </c>
      <c r="F888" s="178">
        <v>19</v>
      </c>
    </row>
    <row r="889" spans="2:6" x14ac:dyDescent="0.25">
      <c r="B889" s="177">
        <v>807600007</v>
      </c>
      <c r="C889" s="16" t="s">
        <v>1524</v>
      </c>
      <c r="D889" s="178">
        <v>313</v>
      </c>
      <c r="E889" s="178">
        <v>107</v>
      </c>
      <c r="F889" s="178">
        <v>295</v>
      </c>
    </row>
    <row r="890" spans="2:6" x14ac:dyDescent="0.25">
      <c r="B890" s="177">
        <v>807600028</v>
      </c>
      <c r="C890" s="16" t="s">
        <v>732</v>
      </c>
      <c r="D890" s="178">
        <v>207</v>
      </c>
      <c r="E890" s="178">
        <v>89</v>
      </c>
      <c r="F890" s="178">
        <v>107</v>
      </c>
    </row>
    <row r="891" spans="2:6" ht="30" x14ac:dyDescent="0.25">
      <c r="B891" s="177">
        <v>807635202</v>
      </c>
      <c r="C891" s="16" t="s">
        <v>1525</v>
      </c>
      <c r="D891" s="178">
        <v>54</v>
      </c>
      <c r="E891" s="178">
        <v>29</v>
      </c>
      <c r="F891" s="178">
        <v>15</v>
      </c>
    </row>
    <row r="892" spans="2:6" ht="30" x14ac:dyDescent="0.25">
      <c r="B892" s="177">
        <v>807665201</v>
      </c>
      <c r="C892" s="16" t="s">
        <v>1526</v>
      </c>
      <c r="D892" s="178">
        <v>413</v>
      </c>
      <c r="E892" s="178">
        <v>127</v>
      </c>
      <c r="F892" s="178">
        <v>232</v>
      </c>
    </row>
    <row r="893" spans="2:6" x14ac:dyDescent="0.25">
      <c r="B893" s="177">
        <v>808475403</v>
      </c>
      <c r="C893" s="16" t="s">
        <v>1527</v>
      </c>
      <c r="D893" s="178">
        <v>24</v>
      </c>
      <c r="E893" s="178">
        <v>4</v>
      </c>
      <c r="F893" s="178">
        <v>18</v>
      </c>
    </row>
    <row r="894" spans="2:6" ht="30" x14ac:dyDescent="0.25">
      <c r="B894" s="177">
        <v>809600006</v>
      </c>
      <c r="C894" s="16" t="s">
        <v>1528</v>
      </c>
      <c r="D894" s="178">
        <v>232</v>
      </c>
      <c r="E894" s="178">
        <v>131</v>
      </c>
      <c r="F894" s="178">
        <v>175</v>
      </c>
    </row>
    <row r="895" spans="2:6" ht="30" x14ac:dyDescent="0.25">
      <c r="B895" s="177">
        <v>809635210</v>
      </c>
      <c r="C895" s="16" t="s">
        <v>744</v>
      </c>
      <c r="D895" s="178">
        <v>314</v>
      </c>
      <c r="E895" s="178">
        <v>83</v>
      </c>
      <c r="F895" s="178">
        <v>202</v>
      </c>
    </row>
    <row r="896" spans="2:6" x14ac:dyDescent="0.25">
      <c r="B896" s="177">
        <v>840200008</v>
      </c>
      <c r="C896" s="16" t="s">
        <v>461</v>
      </c>
      <c r="D896" s="178">
        <v>4</v>
      </c>
      <c r="E896" s="178">
        <v>2</v>
      </c>
      <c r="F896" s="178">
        <v>4</v>
      </c>
    </row>
    <row r="897" spans="2:6" x14ac:dyDescent="0.25">
      <c r="B897" s="177">
        <v>840200009</v>
      </c>
      <c r="C897" s="16" t="s">
        <v>455</v>
      </c>
      <c r="D897" s="178">
        <v>77</v>
      </c>
      <c r="E897" s="178">
        <v>32</v>
      </c>
      <c r="F897" s="178">
        <v>42</v>
      </c>
    </row>
    <row r="898" spans="2:6" x14ac:dyDescent="0.25">
      <c r="B898" s="177">
        <v>840200011</v>
      </c>
      <c r="C898" s="16" t="s">
        <v>463</v>
      </c>
      <c r="D898" s="178">
        <v>178</v>
      </c>
      <c r="E898" s="178">
        <v>85</v>
      </c>
      <c r="F898" s="178">
        <v>113</v>
      </c>
    </row>
    <row r="899" spans="2:6" x14ac:dyDescent="0.25">
      <c r="B899" s="177">
        <v>840200012</v>
      </c>
      <c r="C899" s="16" t="s">
        <v>450</v>
      </c>
      <c r="D899" s="178">
        <v>118</v>
      </c>
      <c r="E899" s="178">
        <v>55</v>
      </c>
      <c r="F899" s="178">
        <v>71</v>
      </c>
    </row>
    <row r="900" spans="2:6" x14ac:dyDescent="0.25">
      <c r="B900" s="177">
        <v>840200013</v>
      </c>
      <c r="C900" s="16" t="s">
        <v>453</v>
      </c>
      <c r="D900" s="178">
        <v>73</v>
      </c>
      <c r="E900" s="178">
        <v>46</v>
      </c>
      <c r="F900" s="178">
        <v>49</v>
      </c>
    </row>
    <row r="901" spans="2:6" x14ac:dyDescent="0.25">
      <c r="B901" s="177">
        <v>840200015</v>
      </c>
      <c r="C901" s="16" t="s">
        <v>462</v>
      </c>
      <c r="D901" s="178">
        <v>100</v>
      </c>
      <c r="E901" s="178">
        <v>37</v>
      </c>
      <c r="F901" s="178">
        <v>53</v>
      </c>
    </row>
    <row r="902" spans="2:6" x14ac:dyDescent="0.25">
      <c r="B902" s="177">
        <v>840200019</v>
      </c>
      <c r="C902" s="16" t="s">
        <v>458</v>
      </c>
      <c r="D902" s="178">
        <v>22</v>
      </c>
      <c r="E902" s="178">
        <v>6</v>
      </c>
      <c r="F902" s="178">
        <v>27</v>
      </c>
    </row>
    <row r="903" spans="2:6" ht="30" x14ac:dyDescent="0.25">
      <c r="B903" s="177">
        <v>840200021</v>
      </c>
      <c r="C903" s="16" t="s">
        <v>1529</v>
      </c>
      <c r="D903" s="178">
        <v>54</v>
      </c>
      <c r="E903" s="178">
        <v>35</v>
      </c>
      <c r="F903" s="178">
        <v>39</v>
      </c>
    </row>
    <row r="904" spans="2:6" x14ac:dyDescent="0.25">
      <c r="B904" s="177">
        <v>840200034</v>
      </c>
      <c r="C904" s="16" t="s">
        <v>451</v>
      </c>
      <c r="D904" s="178">
        <v>56</v>
      </c>
      <c r="E904" s="178">
        <v>29</v>
      </c>
      <c r="F904" s="178">
        <v>38</v>
      </c>
    </row>
    <row r="905" spans="2:6" x14ac:dyDescent="0.25">
      <c r="B905" s="177">
        <v>840200057</v>
      </c>
      <c r="C905" s="16" t="s">
        <v>452</v>
      </c>
      <c r="D905" s="178">
        <v>318</v>
      </c>
      <c r="E905" s="178">
        <v>197</v>
      </c>
      <c r="F905" s="178">
        <v>207</v>
      </c>
    </row>
    <row r="906" spans="2:6" x14ac:dyDescent="0.25">
      <c r="B906" s="177">
        <v>840200059</v>
      </c>
      <c r="C906" s="16" t="s">
        <v>456</v>
      </c>
      <c r="D906" s="178">
        <v>399</v>
      </c>
      <c r="E906" s="178">
        <v>232</v>
      </c>
      <c r="F906" s="178">
        <v>257</v>
      </c>
    </row>
    <row r="907" spans="2:6" x14ac:dyDescent="0.25">
      <c r="B907" s="177">
        <v>840200075</v>
      </c>
      <c r="C907" s="16" t="s">
        <v>457</v>
      </c>
      <c r="D907" s="178">
        <v>240</v>
      </c>
      <c r="E907" s="178">
        <v>138</v>
      </c>
      <c r="F907" s="178">
        <v>155</v>
      </c>
    </row>
    <row r="908" spans="2:6" x14ac:dyDescent="0.25">
      <c r="B908" s="177">
        <v>840600002</v>
      </c>
      <c r="C908" s="16" t="s">
        <v>460</v>
      </c>
      <c r="D908" s="178">
        <v>24</v>
      </c>
      <c r="E908" s="178">
        <v>7</v>
      </c>
      <c r="F908" s="178">
        <v>4</v>
      </c>
    </row>
    <row r="909" spans="2:6" x14ac:dyDescent="0.25">
      <c r="B909" s="177">
        <v>840600003</v>
      </c>
      <c r="C909" s="16" t="s">
        <v>459</v>
      </c>
      <c r="D909" s="178">
        <v>19</v>
      </c>
      <c r="E909" s="178">
        <v>8</v>
      </c>
      <c r="F909" s="178">
        <v>12</v>
      </c>
    </row>
    <row r="910" spans="2:6" ht="30" x14ac:dyDescent="0.25">
      <c r="B910" s="177">
        <v>840600006</v>
      </c>
      <c r="C910" s="16" t="s">
        <v>454</v>
      </c>
      <c r="D910" s="178">
        <v>28</v>
      </c>
      <c r="E910" s="178">
        <v>6</v>
      </c>
      <c r="F910" s="178">
        <v>14</v>
      </c>
    </row>
    <row r="911" spans="2:6" x14ac:dyDescent="0.25">
      <c r="B911" s="177">
        <v>880200006</v>
      </c>
      <c r="C911" s="16" t="s">
        <v>434</v>
      </c>
      <c r="D911" s="178">
        <v>116</v>
      </c>
      <c r="E911" s="178">
        <v>79</v>
      </c>
      <c r="F911" s="178">
        <v>85</v>
      </c>
    </row>
    <row r="912" spans="2:6" x14ac:dyDescent="0.25">
      <c r="B912" s="177">
        <v>880200010</v>
      </c>
      <c r="C912" s="16" t="s">
        <v>435</v>
      </c>
      <c r="D912" s="178">
        <v>24</v>
      </c>
      <c r="E912" s="178">
        <v>13</v>
      </c>
      <c r="F912" s="178">
        <v>14</v>
      </c>
    </row>
    <row r="913" spans="2:6" ht="30" x14ac:dyDescent="0.25">
      <c r="B913" s="177">
        <v>880200012</v>
      </c>
      <c r="C913" s="16" t="s">
        <v>448</v>
      </c>
      <c r="D913" s="178">
        <v>110</v>
      </c>
      <c r="E913" s="178">
        <v>69</v>
      </c>
      <c r="F913" s="178">
        <v>72</v>
      </c>
    </row>
    <row r="914" spans="2:6" ht="30" x14ac:dyDescent="0.25">
      <c r="B914" s="177">
        <v>880200015</v>
      </c>
      <c r="C914" s="16" t="s">
        <v>433</v>
      </c>
      <c r="D914" s="178">
        <v>159</v>
      </c>
      <c r="E914" s="178">
        <v>110</v>
      </c>
      <c r="F914" s="178">
        <v>120</v>
      </c>
    </row>
    <row r="915" spans="2:6" ht="30" x14ac:dyDescent="0.25">
      <c r="B915" s="177">
        <v>880200017</v>
      </c>
      <c r="C915" s="16" t="s">
        <v>1530</v>
      </c>
      <c r="D915" s="178">
        <v>128</v>
      </c>
      <c r="E915" s="178">
        <v>69</v>
      </c>
      <c r="F915" s="178">
        <v>83</v>
      </c>
    </row>
    <row r="916" spans="2:6" x14ac:dyDescent="0.25">
      <c r="B916" s="177">
        <v>880200018</v>
      </c>
      <c r="C916" s="16" t="s">
        <v>444</v>
      </c>
      <c r="D916" s="178">
        <v>172</v>
      </c>
      <c r="E916" s="178">
        <v>97</v>
      </c>
      <c r="F916" s="178">
        <v>119</v>
      </c>
    </row>
    <row r="917" spans="2:6" ht="30" x14ac:dyDescent="0.25">
      <c r="B917" s="177">
        <v>880200021</v>
      </c>
      <c r="C917" s="16" t="s">
        <v>441</v>
      </c>
      <c r="D917" s="178">
        <v>542</v>
      </c>
      <c r="E917" s="178">
        <v>223</v>
      </c>
      <c r="F917" s="178">
        <v>330</v>
      </c>
    </row>
    <row r="918" spans="2:6" x14ac:dyDescent="0.25">
      <c r="B918" s="177">
        <v>880200022</v>
      </c>
      <c r="C918" s="16" t="s">
        <v>445</v>
      </c>
      <c r="D918" s="178">
        <v>448</v>
      </c>
      <c r="E918" s="178">
        <v>220</v>
      </c>
      <c r="F918" s="178">
        <v>276</v>
      </c>
    </row>
    <row r="919" spans="2:6" x14ac:dyDescent="0.25">
      <c r="B919" s="177">
        <v>880200023</v>
      </c>
      <c r="C919" s="16" t="s">
        <v>439</v>
      </c>
      <c r="D919" s="178">
        <v>135</v>
      </c>
      <c r="E919" s="178">
        <v>52</v>
      </c>
      <c r="F919" s="178">
        <v>75</v>
      </c>
    </row>
    <row r="920" spans="2:6" ht="30" x14ac:dyDescent="0.25">
      <c r="B920" s="177">
        <v>880200025</v>
      </c>
      <c r="C920" s="16" t="s">
        <v>443</v>
      </c>
      <c r="D920" s="178">
        <v>28</v>
      </c>
      <c r="E920" s="178">
        <v>19</v>
      </c>
      <c r="F920" s="178">
        <v>26</v>
      </c>
    </row>
    <row r="921" spans="2:6" x14ac:dyDescent="0.25">
      <c r="B921" s="177">
        <v>880200033</v>
      </c>
      <c r="C921" s="16" t="s">
        <v>1531</v>
      </c>
      <c r="D921" s="178">
        <v>31</v>
      </c>
      <c r="E921" s="178">
        <v>19</v>
      </c>
      <c r="F921" s="178">
        <v>21</v>
      </c>
    </row>
    <row r="922" spans="2:6" x14ac:dyDescent="0.25">
      <c r="B922" s="177">
        <v>880200040</v>
      </c>
      <c r="C922" s="16" t="s">
        <v>437</v>
      </c>
      <c r="D922" s="178">
        <v>129</v>
      </c>
      <c r="E922" s="178">
        <v>58</v>
      </c>
      <c r="F922" s="178">
        <v>79</v>
      </c>
    </row>
    <row r="923" spans="2:6" x14ac:dyDescent="0.25">
      <c r="B923" s="177">
        <v>880200053</v>
      </c>
      <c r="C923" s="16" t="s">
        <v>436</v>
      </c>
      <c r="D923" s="178">
        <v>188</v>
      </c>
      <c r="E923" s="178">
        <v>68</v>
      </c>
      <c r="F923" s="178">
        <v>99</v>
      </c>
    </row>
    <row r="924" spans="2:6" x14ac:dyDescent="0.25">
      <c r="B924" s="177">
        <v>880200069</v>
      </c>
      <c r="C924" s="16" t="s">
        <v>446</v>
      </c>
      <c r="D924" s="178">
        <v>557</v>
      </c>
      <c r="E924" s="178">
        <v>304</v>
      </c>
      <c r="F924" s="178">
        <v>362</v>
      </c>
    </row>
    <row r="925" spans="2:6" x14ac:dyDescent="0.25">
      <c r="B925" s="177">
        <v>880200084</v>
      </c>
      <c r="C925" s="16" t="s">
        <v>447</v>
      </c>
      <c r="D925" s="178">
        <v>22</v>
      </c>
      <c r="E925" s="178">
        <v>4</v>
      </c>
      <c r="F925" s="178">
        <v>16</v>
      </c>
    </row>
    <row r="926" spans="2:6" x14ac:dyDescent="0.25">
      <c r="B926" s="177">
        <v>885100003</v>
      </c>
      <c r="C926" s="16" t="s">
        <v>432</v>
      </c>
      <c r="D926" s="178">
        <v>130</v>
      </c>
      <c r="E926" s="178">
        <v>82</v>
      </c>
      <c r="F926" s="178">
        <v>93</v>
      </c>
    </row>
    <row r="927" spans="2:6" x14ac:dyDescent="0.25">
      <c r="B927" s="177">
        <v>885100006</v>
      </c>
      <c r="C927" s="16" t="s">
        <v>440</v>
      </c>
      <c r="D927" s="178">
        <v>16</v>
      </c>
      <c r="E927" s="178">
        <v>7</v>
      </c>
      <c r="F927" s="178">
        <v>9</v>
      </c>
    </row>
    <row r="928" spans="2:6" x14ac:dyDescent="0.25">
      <c r="B928" s="177">
        <v>887600003</v>
      </c>
      <c r="C928" s="16" t="s">
        <v>1532</v>
      </c>
      <c r="D928" s="178">
        <v>51</v>
      </c>
      <c r="E928" s="178">
        <v>17</v>
      </c>
      <c r="F928" s="178">
        <v>27</v>
      </c>
    </row>
    <row r="929" spans="2:6" x14ac:dyDescent="0.25">
      <c r="B929" s="177">
        <v>887600004</v>
      </c>
      <c r="C929" s="16" t="s">
        <v>449</v>
      </c>
      <c r="D929" s="178">
        <v>95</v>
      </c>
      <c r="E929" s="178">
        <v>24</v>
      </c>
      <c r="F929" s="178">
        <v>55</v>
      </c>
    </row>
    <row r="930" spans="2:6" x14ac:dyDescent="0.25">
      <c r="B930" s="177">
        <v>888300003</v>
      </c>
      <c r="C930" s="16" t="s">
        <v>1533</v>
      </c>
      <c r="D930" s="178">
        <v>48</v>
      </c>
      <c r="E930" s="178">
        <v>29</v>
      </c>
      <c r="F930" s="178">
        <v>39</v>
      </c>
    </row>
    <row r="931" spans="2:6" x14ac:dyDescent="0.25">
      <c r="B931" s="177">
        <v>888300007</v>
      </c>
      <c r="C931" s="16" t="s">
        <v>438</v>
      </c>
      <c r="D931" s="178">
        <v>317</v>
      </c>
      <c r="E931" s="178">
        <v>206</v>
      </c>
      <c r="F931" s="178">
        <v>235</v>
      </c>
    </row>
    <row r="932" spans="2:6" x14ac:dyDescent="0.25">
      <c r="B932" s="177">
        <v>888300016</v>
      </c>
      <c r="C932" s="16" t="s">
        <v>442</v>
      </c>
      <c r="D932" s="178">
        <v>574</v>
      </c>
      <c r="E932" s="178">
        <v>194</v>
      </c>
      <c r="F932" s="178">
        <v>308</v>
      </c>
    </row>
    <row r="933" spans="2:6" x14ac:dyDescent="0.25">
      <c r="B933" s="177">
        <v>900200004</v>
      </c>
      <c r="C933" s="16" t="s">
        <v>428</v>
      </c>
      <c r="D933" s="178">
        <v>406</v>
      </c>
      <c r="E933" s="178">
        <v>225</v>
      </c>
      <c r="F933" s="178">
        <v>268</v>
      </c>
    </row>
    <row r="934" spans="2:6" ht="30" x14ac:dyDescent="0.25">
      <c r="B934" s="177">
        <v>900200010</v>
      </c>
      <c r="C934" s="16" t="s">
        <v>415</v>
      </c>
      <c r="D934" s="178">
        <v>137</v>
      </c>
      <c r="E934" s="178">
        <v>101</v>
      </c>
      <c r="F934" s="178">
        <v>118</v>
      </c>
    </row>
    <row r="935" spans="2:6" x14ac:dyDescent="0.25">
      <c r="B935" s="177">
        <v>900200025</v>
      </c>
      <c r="C935" s="16" t="s">
        <v>1534</v>
      </c>
      <c r="D935" s="178">
        <v>310</v>
      </c>
      <c r="E935" s="178">
        <v>143</v>
      </c>
      <c r="F935" s="178">
        <v>193</v>
      </c>
    </row>
    <row r="936" spans="2:6" x14ac:dyDescent="0.25">
      <c r="B936" s="177">
        <v>900200026</v>
      </c>
      <c r="C936" s="16" t="s">
        <v>417</v>
      </c>
      <c r="D936" s="178">
        <v>10</v>
      </c>
      <c r="E936" s="178">
        <v>4</v>
      </c>
      <c r="F936" s="178">
        <v>12</v>
      </c>
    </row>
    <row r="937" spans="2:6" ht="30" x14ac:dyDescent="0.25">
      <c r="B937" s="177">
        <v>900200027</v>
      </c>
      <c r="C937" s="16" t="s">
        <v>426</v>
      </c>
      <c r="D937" s="178">
        <v>90</v>
      </c>
      <c r="E937" s="178">
        <v>44</v>
      </c>
      <c r="F937" s="178">
        <v>47</v>
      </c>
    </row>
    <row r="938" spans="2:6" x14ac:dyDescent="0.25">
      <c r="B938" s="177">
        <v>900200028</v>
      </c>
      <c r="C938" s="16" t="s">
        <v>422</v>
      </c>
      <c r="D938" s="178">
        <v>8</v>
      </c>
      <c r="E938" s="178">
        <v>4</v>
      </c>
      <c r="F938" s="178">
        <v>7</v>
      </c>
    </row>
    <row r="939" spans="2:6" x14ac:dyDescent="0.25">
      <c r="B939" s="177">
        <v>900200029</v>
      </c>
      <c r="C939" s="16" t="s">
        <v>420</v>
      </c>
      <c r="D939" s="178">
        <v>13</v>
      </c>
      <c r="E939" s="178">
        <v>7</v>
      </c>
      <c r="F939" s="178">
        <v>14</v>
      </c>
    </row>
    <row r="940" spans="2:6" ht="30" x14ac:dyDescent="0.25">
      <c r="B940" s="177">
        <v>900200049</v>
      </c>
      <c r="C940" s="16" t="s">
        <v>425</v>
      </c>
      <c r="D940" s="178">
        <v>397</v>
      </c>
      <c r="E940" s="178">
        <v>226</v>
      </c>
      <c r="F940" s="178">
        <v>279</v>
      </c>
    </row>
    <row r="941" spans="2:6" ht="30" x14ac:dyDescent="0.25">
      <c r="B941" s="177">
        <v>900200050</v>
      </c>
      <c r="C941" s="16" t="s">
        <v>1535</v>
      </c>
      <c r="D941" s="178">
        <v>51</v>
      </c>
      <c r="E941" s="178">
        <v>29</v>
      </c>
      <c r="F941" s="178">
        <v>35</v>
      </c>
    </row>
    <row r="942" spans="2:6" ht="30" x14ac:dyDescent="0.25">
      <c r="B942" s="177">
        <v>900200052</v>
      </c>
      <c r="C942" s="16" t="s">
        <v>429</v>
      </c>
      <c r="D942" s="178">
        <v>1012</v>
      </c>
      <c r="E942" s="178">
        <v>570</v>
      </c>
      <c r="F942" s="178">
        <v>661</v>
      </c>
    </row>
    <row r="943" spans="2:6" ht="45" x14ac:dyDescent="0.25">
      <c r="B943" s="177">
        <v>900200054</v>
      </c>
      <c r="C943" s="16" t="s">
        <v>419</v>
      </c>
      <c r="D943" s="178">
        <v>127</v>
      </c>
      <c r="E943" s="178">
        <v>55</v>
      </c>
      <c r="F943" s="178">
        <v>76</v>
      </c>
    </row>
    <row r="944" spans="2:6" ht="45" x14ac:dyDescent="0.25">
      <c r="B944" s="177">
        <v>900200055</v>
      </c>
      <c r="C944" s="16" t="s">
        <v>421</v>
      </c>
      <c r="D944" s="178">
        <v>77</v>
      </c>
      <c r="E944" s="178">
        <v>72</v>
      </c>
      <c r="F944" s="178">
        <v>78</v>
      </c>
    </row>
    <row r="945" spans="2:6" x14ac:dyDescent="0.25">
      <c r="B945" s="177">
        <v>900200078</v>
      </c>
      <c r="C945" s="16" t="s">
        <v>424</v>
      </c>
      <c r="D945" s="178">
        <v>3</v>
      </c>
      <c r="E945" s="178">
        <v>1</v>
      </c>
      <c r="F945" s="178">
        <v>4</v>
      </c>
    </row>
    <row r="946" spans="2:6" x14ac:dyDescent="0.25">
      <c r="B946" s="177">
        <v>900200083</v>
      </c>
      <c r="C946" s="16" t="s">
        <v>431</v>
      </c>
      <c r="D946" s="178">
        <v>251</v>
      </c>
      <c r="E946" s="178">
        <v>128</v>
      </c>
      <c r="F946" s="178">
        <v>137</v>
      </c>
    </row>
    <row r="947" spans="2:6" x14ac:dyDescent="0.25">
      <c r="B947" s="177">
        <v>900200092</v>
      </c>
      <c r="C947" s="16" t="s">
        <v>427</v>
      </c>
      <c r="D947" s="178">
        <v>142</v>
      </c>
      <c r="E947" s="178">
        <v>59</v>
      </c>
      <c r="F947" s="178">
        <v>84</v>
      </c>
    </row>
    <row r="948" spans="2:6" x14ac:dyDescent="0.25">
      <c r="B948" s="177">
        <v>901200004</v>
      </c>
      <c r="C948" s="16" t="s">
        <v>418</v>
      </c>
      <c r="D948" s="178">
        <v>4</v>
      </c>
      <c r="E948" s="178">
        <v>2</v>
      </c>
      <c r="F948" s="178">
        <v>1</v>
      </c>
    </row>
    <row r="949" spans="2:6" x14ac:dyDescent="0.25">
      <c r="B949" s="177">
        <v>901200019</v>
      </c>
      <c r="C949" s="16" t="s">
        <v>416</v>
      </c>
      <c r="D949" s="178">
        <v>10</v>
      </c>
      <c r="E949" s="178">
        <v>5</v>
      </c>
      <c r="F949" s="178">
        <v>9</v>
      </c>
    </row>
    <row r="950" spans="2:6" x14ac:dyDescent="0.25">
      <c r="B950" s="177">
        <v>905100006</v>
      </c>
      <c r="C950" s="16" t="s">
        <v>430</v>
      </c>
      <c r="D950" s="178">
        <v>329</v>
      </c>
      <c r="E950" s="178">
        <v>178</v>
      </c>
      <c r="F950" s="178">
        <v>248</v>
      </c>
    </row>
    <row r="951" spans="2:6" ht="30" x14ac:dyDescent="0.25">
      <c r="B951" s="177">
        <v>905100010</v>
      </c>
      <c r="C951" s="16" t="s">
        <v>1536</v>
      </c>
      <c r="D951" s="178">
        <v>176</v>
      </c>
      <c r="E951" s="178">
        <v>87</v>
      </c>
      <c r="F951" s="178">
        <v>104</v>
      </c>
    </row>
    <row r="952" spans="2:6" x14ac:dyDescent="0.25">
      <c r="B952" s="177">
        <v>905100012</v>
      </c>
      <c r="C952" s="16" t="s">
        <v>423</v>
      </c>
      <c r="D952" s="178">
        <v>123</v>
      </c>
      <c r="E952" s="178">
        <v>48</v>
      </c>
      <c r="F952" s="178">
        <v>65</v>
      </c>
    </row>
    <row r="953" spans="2:6" x14ac:dyDescent="0.25">
      <c r="B953" s="177">
        <v>940200001</v>
      </c>
      <c r="C953" s="16" t="s">
        <v>832</v>
      </c>
      <c r="D953" s="178">
        <v>214</v>
      </c>
      <c r="E953" s="178">
        <v>74</v>
      </c>
      <c r="F953" s="178">
        <v>138</v>
      </c>
    </row>
    <row r="954" spans="2:6" x14ac:dyDescent="0.25">
      <c r="B954" s="177">
        <v>940200003</v>
      </c>
      <c r="C954" s="16" t="s">
        <v>833</v>
      </c>
      <c r="D954" s="178">
        <v>14</v>
      </c>
      <c r="E954" s="178">
        <v>5</v>
      </c>
      <c r="F954" s="178">
        <v>9</v>
      </c>
    </row>
    <row r="955" spans="2:6" ht="30" x14ac:dyDescent="0.25">
      <c r="B955" s="177">
        <v>940200012</v>
      </c>
      <c r="C955" s="16" t="s">
        <v>834</v>
      </c>
      <c r="D955" s="178">
        <v>67</v>
      </c>
      <c r="E955" s="178">
        <v>24</v>
      </c>
      <c r="F955" s="178">
        <v>42</v>
      </c>
    </row>
    <row r="956" spans="2:6" ht="30" x14ac:dyDescent="0.25">
      <c r="B956" s="177">
        <v>940200013</v>
      </c>
      <c r="C956" s="16" t="s">
        <v>835</v>
      </c>
      <c r="D956" s="178">
        <v>0</v>
      </c>
      <c r="E956" s="178">
        <v>2</v>
      </c>
      <c r="F956" s="178">
        <v>2</v>
      </c>
    </row>
    <row r="957" spans="2:6" x14ac:dyDescent="0.25">
      <c r="B957" s="177">
        <v>940200014</v>
      </c>
      <c r="C957" s="16" t="s">
        <v>836</v>
      </c>
      <c r="D957" s="178">
        <v>250</v>
      </c>
      <c r="E957" s="178">
        <v>146</v>
      </c>
      <c r="F957" s="178">
        <v>164</v>
      </c>
    </row>
    <row r="958" spans="2:6" x14ac:dyDescent="0.25">
      <c r="B958" s="177">
        <v>940200015</v>
      </c>
      <c r="C958" s="16" t="s">
        <v>1537</v>
      </c>
      <c r="D958" s="178">
        <v>18</v>
      </c>
      <c r="E958" s="178">
        <v>4</v>
      </c>
      <c r="F958" s="178">
        <v>13</v>
      </c>
    </row>
    <row r="959" spans="2:6" x14ac:dyDescent="0.25">
      <c r="B959" s="177">
        <v>940200017</v>
      </c>
      <c r="C959" s="16" t="s">
        <v>837</v>
      </c>
      <c r="D959" s="178">
        <v>643</v>
      </c>
      <c r="E959" s="178">
        <v>346</v>
      </c>
      <c r="F959" s="178">
        <v>447</v>
      </c>
    </row>
    <row r="960" spans="2:6" x14ac:dyDescent="0.25">
      <c r="B960" s="177">
        <v>941600003</v>
      </c>
      <c r="C960" s="16" t="s">
        <v>838</v>
      </c>
      <c r="D960" s="178">
        <v>412</v>
      </c>
      <c r="E960" s="178">
        <v>182</v>
      </c>
      <c r="F960" s="178">
        <v>254</v>
      </c>
    </row>
    <row r="961" spans="2:6" ht="30" x14ac:dyDescent="0.25">
      <c r="B961" s="177">
        <v>941600012</v>
      </c>
      <c r="C961" s="16" t="s">
        <v>1538</v>
      </c>
      <c r="D961" s="178">
        <v>48</v>
      </c>
      <c r="E961" s="178">
        <v>27</v>
      </c>
      <c r="F961" s="178">
        <v>33</v>
      </c>
    </row>
    <row r="962" spans="2:6" x14ac:dyDescent="0.25">
      <c r="B962" s="177">
        <v>941600014</v>
      </c>
      <c r="C962" s="16" t="s">
        <v>839</v>
      </c>
      <c r="D962" s="178">
        <v>20</v>
      </c>
      <c r="E962" s="178">
        <v>7</v>
      </c>
      <c r="F962" s="178">
        <v>13</v>
      </c>
    </row>
    <row r="963" spans="2:6" x14ac:dyDescent="0.25">
      <c r="B963" s="177">
        <v>941600015</v>
      </c>
      <c r="C963" s="16" t="s">
        <v>840</v>
      </c>
      <c r="D963" s="178">
        <v>68</v>
      </c>
      <c r="E963" s="178">
        <v>31</v>
      </c>
      <c r="F963" s="178">
        <v>48</v>
      </c>
    </row>
    <row r="964" spans="2:6" x14ac:dyDescent="0.25">
      <c r="B964" s="177">
        <v>941600018</v>
      </c>
      <c r="C964" s="16" t="s">
        <v>841</v>
      </c>
      <c r="D964" s="178">
        <v>84</v>
      </c>
      <c r="E964" s="178">
        <v>40</v>
      </c>
      <c r="F964" s="178">
        <v>53</v>
      </c>
    </row>
    <row r="965" spans="2:6" ht="30" x14ac:dyDescent="0.25">
      <c r="B965" s="177">
        <v>941800007</v>
      </c>
      <c r="C965" s="16" t="s">
        <v>842</v>
      </c>
      <c r="D965" s="178">
        <v>131</v>
      </c>
      <c r="E965" s="178">
        <v>51</v>
      </c>
      <c r="F965" s="178">
        <v>92</v>
      </c>
    </row>
    <row r="966" spans="2:6" ht="30" x14ac:dyDescent="0.25">
      <c r="B966" s="177">
        <v>960200002</v>
      </c>
      <c r="C966" s="16" t="s">
        <v>843</v>
      </c>
      <c r="D966" s="178">
        <v>8</v>
      </c>
      <c r="E966" s="178">
        <v>2</v>
      </c>
      <c r="F966" s="178">
        <v>2</v>
      </c>
    </row>
    <row r="967" spans="2:6" x14ac:dyDescent="0.25">
      <c r="B967" s="177">
        <v>960200004</v>
      </c>
      <c r="C967" s="16" t="s">
        <v>844</v>
      </c>
      <c r="D967" s="178">
        <v>266</v>
      </c>
      <c r="E967" s="178">
        <v>97</v>
      </c>
      <c r="F967" s="178">
        <v>198</v>
      </c>
    </row>
    <row r="968" spans="2:6" ht="30" x14ac:dyDescent="0.25">
      <c r="B968" s="177">
        <v>961000003</v>
      </c>
      <c r="C968" s="16" t="s">
        <v>845</v>
      </c>
      <c r="D968" s="178">
        <v>492</v>
      </c>
      <c r="E968" s="178">
        <v>223</v>
      </c>
      <c r="F968" s="178">
        <v>336</v>
      </c>
    </row>
    <row r="969" spans="2:6" ht="30" x14ac:dyDescent="0.25">
      <c r="B969" s="177">
        <v>961000004</v>
      </c>
      <c r="C969" s="16" t="s">
        <v>846</v>
      </c>
      <c r="D969" s="178">
        <v>294</v>
      </c>
      <c r="E969" s="178">
        <v>144</v>
      </c>
      <c r="F969" s="178">
        <v>187</v>
      </c>
    </row>
    <row r="970" spans="2:6" ht="30" x14ac:dyDescent="0.25">
      <c r="B970" s="177">
        <v>961600006</v>
      </c>
      <c r="C970" s="16" t="s">
        <v>847</v>
      </c>
      <c r="D970" s="178">
        <v>240</v>
      </c>
      <c r="E970" s="178">
        <v>164</v>
      </c>
      <c r="F970" s="178">
        <v>178</v>
      </c>
    </row>
    <row r="971" spans="2:6" x14ac:dyDescent="0.25">
      <c r="B971" s="177">
        <v>961600007</v>
      </c>
      <c r="C971" s="16" t="s">
        <v>848</v>
      </c>
      <c r="D971" s="178">
        <v>16</v>
      </c>
      <c r="E971" s="178">
        <v>6</v>
      </c>
      <c r="F971" s="178">
        <v>6</v>
      </c>
    </row>
    <row r="972" spans="2:6" ht="30" x14ac:dyDescent="0.25">
      <c r="B972" s="177">
        <v>961600008</v>
      </c>
      <c r="C972" s="16" t="s">
        <v>849</v>
      </c>
      <c r="D972" s="178">
        <v>120</v>
      </c>
      <c r="E972" s="178">
        <v>6</v>
      </c>
      <c r="F972" s="178">
        <v>65</v>
      </c>
    </row>
    <row r="973" spans="2:6" ht="30" x14ac:dyDescent="0.25">
      <c r="B973" s="177">
        <v>961600012</v>
      </c>
      <c r="C973" s="16" t="s">
        <v>850</v>
      </c>
      <c r="D973" s="178">
        <v>143</v>
      </c>
      <c r="E973" s="178">
        <v>71</v>
      </c>
      <c r="F973" s="178">
        <v>87</v>
      </c>
    </row>
    <row r="974" spans="2:6" x14ac:dyDescent="0.25">
      <c r="B974" s="177">
        <v>964700001</v>
      </c>
      <c r="C974" s="16" t="s">
        <v>851</v>
      </c>
      <c r="D974" s="178">
        <v>35</v>
      </c>
      <c r="E974" s="178">
        <v>21</v>
      </c>
      <c r="F974" s="178">
        <v>27</v>
      </c>
    </row>
    <row r="975" spans="2:6" x14ac:dyDescent="0.25">
      <c r="B975" s="177">
        <v>964700002</v>
      </c>
      <c r="C975" s="16" t="s">
        <v>852</v>
      </c>
      <c r="D975" s="178">
        <v>225</v>
      </c>
      <c r="E975" s="178">
        <v>148</v>
      </c>
      <c r="F975" s="178">
        <v>158</v>
      </c>
    </row>
    <row r="976" spans="2:6" x14ac:dyDescent="0.25">
      <c r="B976" s="177">
        <v>967100004</v>
      </c>
      <c r="C976" s="16" t="s">
        <v>853</v>
      </c>
      <c r="D976" s="178">
        <v>201</v>
      </c>
      <c r="E976" s="178">
        <v>129</v>
      </c>
      <c r="F976" s="178">
        <v>141</v>
      </c>
    </row>
    <row r="977" spans="2:6" x14ac:dyDescent="0.25">
      <c r="B977" s="177">
        <v>967100005</v>
      </c>
      <c r="C977" s="16" t="s">
        <v>854</v>
      </c>
      <c r="D977" s="178">
        <v>88</v>
      </c>
      <c r="E977" s="178">
        <v>49</v>
      </c>
      <c r="F977" s="178">
        <v>60</v>
      </c>
    </row>
    <row r="978" spans="2:6" x14ac:dyDescent="0.25">
      <c r="B978" s="177">
        <v>967100007</v>
      </c>
      <c r="C978" s="16" t="s">
        <v>855</v>
      </c>
      <c r="D978" s="178">
        <v>99</v>
      </c>
      <c r="E978" s="178">
        <v>69</v>
      </c>
      <c r="F978" s="178">
        <v>73</v>
      </c>
    </row>
    <row r="979" spans="2:6" x14ac:dyDescent="0.25">
      <c r="B979" s="177">
        <v>967100008</v>
      </c>
      <c r="C979" s="16" t="s">
        <v>856</v>
      </c>
      <c r="D979" s="178">
        <v>116</v>
      </c>
      <c r="E979" s="178">
        <v>70</v>
      </c>
      <c r="F979" s="178">
        <v>74</v>
      </c>
    </row>
    <row r="980" spans="2:6" x14ac:dyDescent="0.25">
      <c r="B980" s="177">
        <v>967300001</v>
      </c>
      <c r="C980" s="16" t="s">
        <v>857</v>
      </c>
      <c r="D980" s="178">
        <v>20</v>
      </c>
      <c r="E980" s="178">
        <v>4</v>
      </c>
      <c r="F980" s="178">
        <v>15</v>
      </c>
    </row>
    <row r="981" spans="2:6" x14ac:dyDescent="0.25">
      <c r="B981" s="177">
        <v>980200001</v>
      </c>
      <c r="C981" s="16" t="s">
        <v>472</v>
      </c>
      <c r="D981" s="178">
        <v>180</v>
      </c>
      <c r="E981" s="178">
        <v>105</v>
      </c>
      <c r="F981" s="178">
        <v>116</v>
      </c>
    </row>
    <row r="982" spans="2:6" ht="30" x14ac:dyDescent="0.25">
      <c r="B982" s="177">
        <v>980200006</v>
      </c>
      <c r="C982" s="16" t="s">
        <v>473</v>
      </c>
      <c r="D982" s="178">
        <v>94</v>
      </c>
      <c r="E982" s="178">
        <v>44</v>
      </c>
      <c r="F982" s="178">
        <v>59</v>
      </c>
    </row>
  </sheetData>
  <mergeCells count="3">
    <mergeCell ref="D1:F1"/>
    <mergeCell ref="B2:F2"/>
    <mergeCell ref="B3:F3"/>
  </mergeCells>
  <pageMargins left="0.7" right="0.7" top="0.75" bottom="0.75" header="0.3" footer="0.3"/>
  <pageSetup paperSize="9"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AD58"/>
  <sheetViews>
    <sheetView showGridLines="0" topLeftCell="A25" zoomScale="75" zoomScaleNormal="75" workbookViewId="0">
      <selection activeCell="H19" sqref="H19"/>
    </sheetView>
  </sheetViews>
  <sheetFormatPr defaultRowHeight="21.75" customHeight="1" x14ac:dyDescent="0.25"/>
  <cols>
    <col min="1" max="1" width="10.5703125" style="10" customWidth="1"/>
    <col min="2" max="3" width="8.140625" style="10" customWidth="1"/>
    <col min="4" max="4" width="8" style="10" customWidth="1"/>
    <col min="5" max="5" width="13" style="10" customWidth="1"/>
    <col min="6" max="6" width="6.140625" style="10" customWidth="1"/>
    <col min="7" max="7" width="13.7109375" style="10" customWidth="1"/>
    <col min="8" max="8" width="7" style="10" customWidth="1"/>
    <col min="9" max="9" width="7.85546875" style="10" customWidth="1"/>
    <col min="10" max="10" width="12.5703125" style="10" customWidth="1"/>
    <col min="11" max="11" width="8.42578125" style="10" customWidth="1"/>
    <col min="12" max="12" width="4.42578125" style="10" customWidth="1"/>
    <col min="13" max="13" width="20.140625" style="10" customWidth="1"/>
    <col min="14" max="15" width="10" style="10" customWidth="1"/>
    <col min="16" max="16" width="5" style="10" customWidth="1"/>
    <col min="17" max="17" width="10.140625" style="10" customWidth="1"/>
    <col min="18" max="18" width="9.42578125" style="10" customWidth="1"/>
    <col min="19" max="19" width="11.140625" style="10" customWidth="1"/>
    <col min="20" max="20" width="6.7109375" style="10" customWidth="1"/>
    <col min="21" max="21" width="5.5703125" style="10" customWidth="1"/>
    <col min="22" max="22" width="7.28515625" style="10" customWidth="1"/>
    <col min="23" max="23" width="7.42578125" style="10" customWidth="1"/>
    <col min="24" max="24" width="5.5703125" style="10" customWidth="1"/>
    <col min="25" max="26" width="6.42578125" style="10" customWidth="1"/>
    <col min="27" max="28" width="5.5703125" style="10" customWidth="1"/>
    <col min="29" max="29" width="6.42578125" style="10" customWidth="1"/>
    <col min="30" max="30" width="10.140625" style="10" customWidth="1"/>
    <col min="31" max="33" width="9.140625" style="10"/>
    <col min="34" max="34" width="12.5703125" style="10" customWidth="1"/>
    <col min="35" max="16384" width="9.140625" style="10"/>
  </cols>
  <sheetData>
    <row r="1" spans="1:20" ht="86.25" customHeight="1" x14ac:dyDescent="0.25">
      <c r="L1" s="520" t="s">
        <v>1967</v>
      </c>
      <c r="M1" s="520"/>
      <c r="N1" s="520"/>
      <c r="O1" s="520"/>
    </row>
    <row r="2" spans="1:20" ht="17.25" customHeight="1" x14ac:dyDescent="0.25"/>
    <row r="3" spans="1:20" ht="21.75" customHeight="1" x14ac:dyDescent="0.25">
      <c r="A3" s="519" t="s">
        <v>1935</v>
      </c>
      <c r="B3" s="519"/>
      <c r="C3" s="519"/>
      <c r="D3" s="519"/>
      <c r="E3" s="519"/>
      <c r="F3" s="519"/>
      <c r="G3" s="519"/>
      <c r="H3" s="519"/>
      <c r="I3" s="519"/>
      <c r="J3" s="519"/>
      <c r="K3" s="519"/>
      <c r="L3" s="519"/>
      <c r="M3" s="519"/>
      <c r="N3" s="519"/>
      <c r="O3" s="519"/>
    </row>
    <row r="4" spans="1:20" ht="21.75" customHeight="1" x14ac:dyDescent="0.25">
      <c r="A4" s="265"/>
      <c r="B4" s="265"/>
      <c r="C4" s="265"/>
      <c r="D4" s="265"/>
      <c r="E4" s="265"/>
      <c r="F4" s="265"/>
      <c r="G4" s="265"/>
      <c r="H4" s="265"/>
      <c r="I4" s="265"/>
      <c r="J4" s="265"/>
      <c r="K4" s="265"/>
      <c r="L4" s="265"/>
      <c r="M4" s="265"/>
      <c r="N4" s="265"/>
      <c r="O4" s="265"/>
    </row>
    <row r="5" spans="1:20" ht="21.75" customHeight="1" x14ac:dyDescent="0.25">
      <c r="E5" s="55"/>
      <c r="F5" s="55"/>
      <c r="G5" s="55"/>
      <c r="H5" s="55"/>
      <c r="I5" s="55"/>
      <c r="J5" s="55"/>
      <c r="K5" s="55"/>
      <c r="M5" s="583" t="s">
        <v>55</v>
      </c>
      <c r="N5" s="584"/>
      <c r="O5" s="90">
        <v>2</v>
      </c>
      <c r="P5" s="59"/>
    </row>
    <row r="6" spans="1:20" ht="21.75" customHeight="1" x14ac:dyDescent="0.25">
      <c r="A6" s="392"/>
      <c r="B6" s="55"/>
      <c r="C6" s="393"/>
      <c r="D6" s="55"/>
      <c r="E6" s="578" t="s">
        <v>9</v>
      </c>
      <c r="F6" s="579"/>
      <c r="G6" s="579"/>
      <c r="H6" s="579"/>
      <c r="I6" s="579"/>
      <c r="J6" s="579"/>
      <c r="K6" s="580"/>
      <c r="M6" s="416"/>
      <c r="N6" s="90" t="s">
        <v>62</v>
      </c>
      <c r="O6" s="90" t="s">
        <v>47</v>
      </c>
      <c r="P6" s="59"/>
      <c r="Q6" s="425" t="s">
        <v>1910</v>
      </c>
      <c r="R6" s="425" t="s">
        <v>381</v>
      </c>
      <c r="S6" s="425" t="s">
        <v>171</v>
      </c>
    </row>
    <row r="7" spans="1:20" ht="31.5" customHeight="1" x14ac:dyDescent="0.25">
      <c r="A7" s="392"/>
      <c r="B7" s="393"/>
      <c r="C7" s="393"/>
      <c r="D7" s="55"/>
      <c r="E7" s="422" t="s">
        <v>1969</v>
      </c>
      <c r="F7" s="422" t="s">
        <v>381</v>
      </c>
      <c r="G7" s="422" t="s">
        <v>1970</v>
      </c>
      <c r="H7" s="261" t="s">
        <v>1934</v>
      </c>
      <c r="I7" s="261" t="s">
        <v>1931</v>
      </c>
      <c r="J7" s="587" t="s">
        <v>1933</v>
      </c>
      <c r="K7" s="588"/>
      <c r="M7" s="42" t="s">
        <v>1940</v>
      </c>
      <c r="N7" s="381">
        <v>28</v>
      </c>
      <c r="O7" s="381">
        <f>26*4+2*2</f>
        <v>108</v>
      </c>
      <c r="P7" s="59"/>
      <c r="Q7" s="294" t="s">
        <v>34</v>
      </c>
      <c r="R7" s="439">
        <v>2639</v>
      </c>
      <c r="S7" s="443">
        <f>R7/R9</f>
        <v>0.19674942220234101</v>
      </c>
    </row>
    <row r="8" spans="1:20" ht="21" customHeight="1" x14ac:dyDescent="0.25">
      <c r="A8" s="55"/>
      <c r="B8" s="393"/>
      <c r="C8" s="393"/>
      <c r="D8" s="55"/>
      <c r="E8" s="411" t="s">
        <v>48</v>
      </c>
      <c r="F8" s="41">
        <v>2</v>
      </c>
      <c r="G8" s="433" t="s">
        <v>14</v>
      </c>
      <c r="H8" s="41">
        <v>6.65</v>
      </c>
      <c r="I8" s="41">
        <v>1.4</v>
      </c>
      <c r="J8" s="41">
        <v>8.0500000000000007</v>
      </c>
      <c r="K8" s="438">
        <v>16.100000000000001</v>
      </c>
      <c r="M8" s="42" t="s">
        <v>1938</v>
      </c>
      <c r="N8" s="381">
        <v>25</v>
      </c>
      <c r="O8" s="381">
        <f>20*4+5*2</f>
        <v>90</v>
      </c>
      <c r="P8" s="59"/>
      <c r="Q8" s="297" t="s">
        <v>170</v>
      </c>
      <c r="R8" s="440">
        <f>5602+5172</f>
        <v>10774</v>
      </c>
      <c r="S8" s="444">
        <f>R8/R9</f>
        <v>0.80325057779765896</v>
      </c>
      <c r="T8" s="200"/>
    </row>
    <row r="9" spans="1:20" ht="20.25" customHeight="1" x14ac:dyDescent="0.25">
      <c r="A9" s="55"/>
      <c r="B9" s="393"/>
      <c r="C9" s="393"/>
      <c r="D9" s="55"/>
      <c r="E9" s="411" t="s">
        <v>18</v>
      </c>
      <c r="F9" s="41">
        <v>3</v>
      </c>
      <c r="G9" s="433" t="s">
        <v>19</v>
      </c>
      <c r="H9" s="431">
        <v>3.28</v>
      </c>
      <c r="I9" s="432">
        <v>0.69</v>
      </c>
      <c r="J9" s="432">
        <v>3.9699999999999998</v>
      </c>
      <c r="K9" s="438">
        <v>11.91</v>
      </c>
      <c r="M9" s="42" t="s">
        <v>1939</v>
      </c>
      <c r="N9" s="381">
        <v>6</v>
      </c>
      <c r="O9" s="381">
        <f>3*4+3*2</f>
        <v>18</v>
      </c>
      <c r="P9" s="59"/>
      <c r="Q9" s="294" t="s">
        <v>36</v>
      </c>
      <c r="R9" s="441">
        <f>R7+R8</f>
        <v>13413</v>
      </c>
      <c r="S9" s="442">
        <v>1</v>
      </c>
    </row>
    <row r="10" spans="1:20" ht="21" customHeight="1" x14ac:dyDescent="0.25">
      <c r="A10" s="55"/>
      <c r="B10" s="393"/>
      <c r="C10" s="393"/>
      <c r="D10" s="55"/>
      <c r="E10" s="411" t="s">
        <v>49</v>
      </c>
      <c r="F10" s="41">
        <v>1</v>
      </c>
      <c r="G10" s="42" t="s">
        <v>50</v>
      </c>
      <c r="H10" s="41"/>
      <c r="I10" s="41"/>
      <c r="J10" s="41"/>
      <c r="K10" s="438"/>
      <c r="M10" s="42" t="s">
        <v>42</v>
      </c>
      <c r="N10" s="381">
        <v>21</v>
      </c>
      <c r="O10" s="381">
        <f>21*4</f>
        <v>84</v>
      </c>
      <c r="P10" s="59"/>
    </row>
    <row r="11" spans="1:20" ht="18" customHeight="1" x14ac:dyDescent="0.25">
      <c r="A11" s="55"/>
      <c r="B11" s="393"/>
      <c r="C11" s="393"/>
      <c r="D11" s="55"/>
      <c r="E11" s="411" t="s">
        <v>51</v>
      </c>
      <c r="F11" s="41">
        <v>2</v>
      </c>
      <c r="G11" s="42"/>
      <c r="H11" s="41">
        <v>7.0000000000000007E-2</v>
      </c>
      <c r="I11" s="41">
        <v>0.01</v>
      </c>
      <c r="J11" s="432">
        <v>0.08</v>
      </c>
      <c r="K11" s="438">
        <v>0.16</v>
      </c>
      <c r="M11" s="42" t="s">
        <v>43</v>
      </c>
      <c r="N11" s="381">
        <v>28</v>
      </c>
      <c r="O11" s="381">
        <f>26*4+2*2</f>
        <v>108</v>
      </c>
      <c r="P11" s="59"/>
    </row>
    <row r="12" spans="1:20" ht="19.5" customHeight="1" x14ac:dyDescent="0.25">
      <c r="A12" s="55"/>
      <c r="B12" s="393"/>
      <c r="C12" s="393"/>
      <c r="D12" s="55"/>
      <c r="E12" s="411" t="s">
        <v>52</v>
      </c>
      <c r="F12" s="41">
        <v>30</v>
      </c>
      <c r="G12" s="42"/>
      <c r="H12" s="41">
        <v>7.0000000000000007E-2</v>
      </c>
      <c r="I12" s="41">
        <v>0.01</v>
      </c>
      <c r="J12" s="432">
        <v>0.08</v>
      </c>
      <c r="K12" s="438">
        <v>2.4</v>
      </c>
      <c r="M12" s="42" t="s">
        <v>61</v>
      </c>
      <c r="N12" s="381">
        <v>12</v>
      </c>
      <c r="O12" s="381">
        <f>8*4+4*1</f>
        <v>36</v>
      </c>
      <c r="P12" s="59"/>
    </row>
    <row r="13" spans="1:20" ht="19.5" customHeight="1" x14ac:dyDescent="0.25">
      <c r="A13" s="55"/>
      <c r="B13" s="393"/>
      <c r="C13" s="393"/>
      <c r="D13" s="55"/>
      <c r="E13" s="411" t="s">
        <v>53</v>
      </c>
      <c r="F13" s="41">
        <v>2</v>
      </c>
      <c r="G13" s="42" t="s">
        <v>54</v>
      </c>
      <c r="H13" s="41">
        <v>0.02</v>
      </c>
      <c r="I13" s="41">
        <v>4.0000000000000001E-3</v>
      </c>
      <c r="J13" s="432">
        <v>2.4E-2</v>
      </c>
      <c r="K13" s="438">
        <v>4.8000000000000001E-2</v>
      </c>
      <c r="M13" s="42" t="s">
        <v>44</v>
      </c>
      <c r="N13" s="381">
        <v>21</v>
      </c>
      <c r="O13" s="381">
        <f>21*4</f>
        <v>84</v>
      </c>
      <c r="P13" s="59"/>
    </row>
    <row r="14" spans="1:20" ht="18.75" customHeight="1" x14ac:dyDescent="0.25">
      <c r="A14" s="55"/>
      <c r="B14" s="393"/>
      <c r="C14" s="393"/>
      <c r="D14" s="55"/>
      <c r="E14" s="59"/>
      <c r="F14" s="59"/>
      <c r="G14" s="59"/>
      <c r="H14" s="59"/>
      <c r="I14" s="59"/>
      <c r="J14" s="394"/>
      <c r="K14" s="395"/>
      <c r="M14" s="42" t="s">
        <v>45</v>
      </c>
      <c r="N14" s="381">
        <v>11</v>
      </c>
      <c r="O14" s="381">
        <f>11*4</f>
        <v>44</v>
      </c>
      <c r="P14" s="59"/>
    </row>
    <row r="15" spans="1:20" ht="15" customHeight="1" x14ac:dyDescent="0.25">
      <c r="A15" s="55"/>
      <c r="B15" s="393"/>
      <c r="C15" s="393"/>
      <c r="D15" s="55"/>
      <c r="E15" s="55"/>
      <c r="F15" s="55"/>
      <c r="G15" s="396"/>
      <c r="H15" s="55"/>
      <c r="I15" s="55"/>
      <c r="J15" s="423" t="s">
        <v>35</v>
      </c>
      <c r="K15" s="424">
        <f>ROUND((K8+K9+K11+K12+K13),2)</f>
        <v>30.62</v>
      </c>
      <c r="M15" s="42" t="s">
        <v>172</v>
      </c>
      <c r="N15" s="381">
        <v>11</v>
      </c>
      <c r="O15" s="381">
        <f>11*4</f>
        <v>44</v>
      </c>
      <c r="P15" s="59"/>
    </row>
    <row r="16" spans="1:20" ht="21.75" customHeight="1" x14ac:dyDescent="0.25">
      <c r="A16" s="55"/>
      <c r="B16" s="108"/>
      <c r="C16" s="108"/>
      <c r="D16" s="55"/>
      <c r="E16" s="55"/>
      <c r="F16" s="55"/>
      <c r="G16" s="55"/>
      <c r="H16" s="55"/>
      <c r="I16" s="55"/>
      <c r="J16" s="55"/>
      <c r="K16" s="55"/>
      <c r="M16" s="42"/>
      <c r="N16" s="18" t="s">
        <v>47</v>
      </c>
      <c r="O16" s="272">
        <f>SUM(O7:O15)</f>
        <v>616</v>
      </c>
      <c r="P16" s="59"/>
    </row>
    <row r="17" spans="1:30" ht="21.75" customHeight="1" x14ac:dyDescent="0.25">
      <c r="A17" s="55"/>
      <c r="B17" s="59"/>
      <c r="C17" s="273"/>
      <c r="D17" s="55"/>
      <c r="E17" s="55"/>
      <c r="F17" s="55"/>
      <c r="G17" s="55"/>
      <c r="H17" s="55"/>
      <c r="I17" s="55"/>
      <c r="J17" s="55"/>
      <c r="K17" s="55"/>
      <c r="M17" s="42"/>
      <c r="N17" s="417" t="s">
        <v>0</v>
      </c>
      <c r="O17" s="412">
        <f>K15</f>
        <v>30.62</v>
      </c>
      <c r="P17" s="59"/>
    </row>
    <row r="18" spans="1:30" ht="21.75" customHeight="1" x14ac:dyDescent="0.25">
      <c r="A18" s="55"/>
      <c r="B18" s="397"/>
      <c r="C18" s="398"/>
      <c r="D18" s="55"/>
      <c r="E18" s="55"/>
      <c r="F18" s="55"/>
      <c r="G18" s="55"/>
      <c r="H18" s="55"/>
      <c r="I18" s="55"/>
      <c r="J18" s="55"/>
      <c r="K18" s="55"/>
      <c r="M18" s="18"/>
      <c r="N18" s="18"/>
      <c r="O18" s="413">
        <f>O16*O17</f>
        <v>18861.920000000002</v>
      </c>
      <c r="P18" s="59"/>
      <c r="W18" s="55"/>
      <c r="X18" s="55"/>
      <c r="Y18" s="55"/>
      <c r="Z18" s="55"/>
    </row>
    <row r="19" spans="1:30" ht="27" customHeight="1" x14ac:dyDescent="0.25">
      <c r="A19" s="55"/>
      <c r="B19" s="59"/>
      <c r="C19" s="399"/>
      <c r="D19" s="55"/>
      <c r="E19" s="55"/>
      <c r="F19" s="55"/>
      <c r="G19" s="55"/>
      <c r="H19" s="55"/>
      <c r="I19" s="55"/>
      <c r="J19" s="55"/>
      <c r="K19" s="55"/>
      <c r="M19" s="18"/>
      <c r="N19" s="211" t="s">
        <v>1937</v>
      </c>
      <c r="O19" s="445">
        <f>S8</f>
        <v>0.80325057779765896</v>
      </c>
      <c r="P19" s="59"/>
      <c r="W19" s="55"/>
      <c r="X19" s="55"/>
      <c r="Y19" s="55"/>
      <c r="Z19" s="55"/>
    </row>
    <row r="20" spans="1:30" ht="21.75" customHeight="1" x14ac:dyDescent="0.25">
      <c r="A20" s="55"/>
      <c r="B20" s="107"/>
      <c r="C20" s="400"/>
      <c r="D20" s="55"/>
      <c r="E20" s="55"/>
      <c r="F20" s="55"/>
      <c r="G20" s="55"/>
      <c r="H20" s="55"/>
      <c r="I20" s="55"/>
      <c r="J20" s="55"/>
      <c r="K20" s="55"/>
      <c r="M20" s="18"/>
      <c r="N20" s="414"/>
      <c r="O20" s="418">
        <f>ROUND((O18*O19),2)</f>
        <v>15150.85</v>
      </c>
      <c r="P20" s="59"/>
      <c r="W20" s="55"/>
      <c r="X20" s="55"/>
      <c r="Y20" s="55"/>
      <c r="Z20" s="55"/>
    </row>
    <row r="21" spans="1:30" ht="21.75" customHeight="1" x14ac:dyDescent="0.25">
      <c r="E21" s="55"/>
      <c r="F21" s="55"/>
      <c r="G21" s="55"/>
      <c r="H21" s="55"/>
      <c r="I21" s="55"/>
      <c r="J21" s="55"/>
      <c r="K21" s="55"/>
      <c r="W21" s="55"/>
      <c r="X21" s="55"/>
      <c r="Y21" s="401"/>
      <c r="Z21" s="55"/>
    </row>
    <row r="22" spans="1:30" ht="18.75" customHeight="1" x14ac:dyDescent="0.25">
      <c r="A22" s="581" t="s">
        <v>56</v>
      </c>
      <c r="B22" s="581"/>
      <c r="C22" s="581"/>
      <c r="E22" s="582" t="s">
        <v>9</v>
      </c>
      <c r="F22" s="582"/>
      <c r="G22" s="582"/>
      <c r="H22" s="582"/>
      <c r="I22" s="582"/>
      <c r="J22" s="582"/>
      <c r="K22" s="582"/>
    </row>
    <row r="23" spans="1:30" ht="31.5" customHeight="1" x14ac:dyDescent="0.25">
      <c r="A23" s="380"/>
      <c r="B23" s="415" t="s">
        <v>57</v>
      </c>
      <c r="C23" s="415" t="s">
        <v>58</v>
      </c>
      <c r="E23" s="422" t="s">
        <v>1969</v>
      </c>
      <c r="F23" s="422" t="s">
        <v>381</v>
      </c>
      <c r="G23" s="422" t="s">
        <v>1970</v>
      </c>
      <c r="H23" s="261" t="s">
        <v>1932</v>
      </c>
      <c r="I23" s="261" t="s">
        <v>1931</v>
      </c>
      <c r="J23" s="592" t="s">
        <v>1933</v>
      </c>
      <c r="K23" s="593"/>
    </row>
    <row r="24" spans="1:30" ht="21.75" customHeight="1" x14ac:dyDescent="0.25">
      <c r="A24" s="419">
        <v>43922</v>
      </c>
      <c r="B24" s="420">
        <v>3</v>
      </c>
      <c r="C24" s="420">
        <v>3</v>
      </c>
      <c r="E24" s="18" t="s">
        <v>48</v>
      </c>
      <c r="F24" s="41">
        <v>2</v>
      </c>
      <c r="G24" s="433" t="s">
        <v>14</v>
      </c>
      <c r="H24" s="41">
        <v>6.65</v>
      </c>
      <c r="I24" s="41">
        <v>1.4</v>
      </c>
      <c r="J24" s="41">
        <v>8.0500000000000007</v>
      </c>
      <c r="K24" s="430">
        <v>16.100000000000001</v>
      </c>
    </row>
    <row r="25" spans="1:30" ht="21.75" customHeight="1" x14ac:dyDescent="0.25">
      <c r="A25" s="419">
        <v>43923</v>
      </c>
      <c r="B25" s="420">
        <v>3</v>
      </c>
      <c r="C25" s="420">
        <v>3</v>
      </c>
      <c r="E25" s="18" t="s">
        <v>18</v>
      </c>
      <c r="F25" s="41">
        <v>3</v>
      </c>
      <c r="G25" s="433" t="s">
        <v>19</v>
      </c>
      <c r="H25" s="431">
        <v>3.28</v>
      </c>
      <c r="I25" s="432">
        <v>0.69</v>
      </c>
      <c r="J25" s="432">
        <v>3.9699999999999998</v>
      </c>
      <c r="K25" s="430">
        <v>11.91</v>
      </c>
      <c r="AD25" s="402"/>
    </row>
    <row r="26" spans="1:30" ht="21.75" customHeight="1" x14ac:dyDescent="0.25">
      <c r="A26" s="419">
        <v>43924</v>
      </c>
      <c r="B26" s="420">
        <v>3</v>
      </c>
      <c r="C26" s="420">
        <v>3</v>
      </c>
      <c r="E26" s="18" t="s">
        <v>49</v>
      </c>
      <c r="F26" s="41">
        <v>1</v>
      </c>
      <c r="G26" s="42" t="s">
        <v>50</v>
      </c>
      <c r="H26" s="41"/>
      <c r="I26" s="41"/>
      <c r="J26" s="41"/>
      <c r="K26" s="41"/>
      <c r="O26" s="403"/>
    </row>
    <row r="27" spans="1:30" ht="21.75" customHeight="1" x14ac:dyDescent="0.25">
      <c r="A27" s="419">
        <v>43925</v>
      </c>
      <c r="B27" s="420">
        <v>3</v>
      </c>
      <c r="C27" s="420">
        <v>3</v>
      </c>
      <c r="E27" s="18" t="s">
        <v>51</v>
      </c>
      <c r="F27" s="41">
        <v>2</v>
      </c>
      <c r="G27" s="42"/>
      <c r="H27" s="41">
        <v>7.0000000000000007E-2</v>
      </c>
      <c r="I27" s="41">
        <v>0.01</v>
      </c>
      <c r="J27" s="432">
        <v>0.08</v>
      </c>
      <c r="K27" s="430">
        <v>0.16</v>
      </c>
    </row>
    <row r="28" spans="1:30" ht="21.75" customHeight="1" x14ac:dyDescent="0.25">
      <c r="A28" s="419">
        <v>43926</v>
      </c>
      <c r="B28" s="420">
        <v>3</v>
      </c>
      <c r="C28" s="420">
        <v>3</v>
      </c>
      <c r="E28" s="18" t="s">
        <v>53</v>
      </c>
      <c r="F28" s="41">
        <v>2</v>
      </c>
      <c r="G28" s="42" t="s">
        <v>54</v>
      </c>
      <c r="H28" s="41">
        <v>0.02</v>
      </c>
      <c r="I28" s="41">
        <v>4.0000000000000001E-3</v>
      </c>
      <c r="J28" s="432">
        <v>2.4E-2</v>
      </c>
      <c r="K28" s="430">
        <v>4.8000000000000001E-2</v>
      </c>
    </row>
    <row r="29" spans="1:30" ht="21.75" customHeight="1" x14ac:dyDescent="0.25">
      <c r="A29" s="419">
        <v>43927</v>
      </c>
      <c r="B29" s="420">
        <v>3</v>
      </c>
      <c r="C29" s="420">
        <v>3</v>
      </c>
      <c r="E29" s="589"/>
      <c r="F29" s="590"/>
      <c r="G29" s="590"/>
      <c r="H29" s="590"/>
      <c r="I29" s="591"/>
      <c r="J29" s="423" t="s">
        <v>35</v>
      </c>
      <c r="K29" s="424">
        <f>SUM(K24:K28)</f>
        <v>28.218</v>
      </c>
    </row>
    <row r="30" spans="1:30" ht="21.75" customHeight="1" x14ac:dyDescent="0.25">
      <c r="A30" s="419">
        <v>43928</v>
      </c>
      <c r="B30" s="420">
        <v>3</v>
      </c>
      <c r="C30" s="420">
        <v>3</v>
      </c>
      <c r="E30" s="55"/>
      <c r="F30" s="55"/>
      <c r="G30" s="55"/>
      <c r="H30" s="55"/>
      <c r="I30" s="55"/>
      <c r="J30" s="55"/>
      <c r="K30" s="55"/>
    </row>
    <row r="31" spans="1:30" ht="21.75" customHeight="1" x14ac:dyDescent="0.25">
      <c r="A31" s="419">
        <v>43929</v>
      </c>
      <c r="B31" s="420">
        <v>3</v>
      </c>
      <c r="C31" s="420">
        <v>3</v>
      </c>
      <c r="E31" s="55"/>
      <c r="F31" s="55"/>
      <c r="G31" s="55"/>
      <c r="H31" s="55"/>
      <c r="I31" s="55"/>
      <c r="J31" s="55"/>
      <c r="K31" s="55"/>
    </row>
    <row r="32" spans="1:30" ht="21.75" customHeight="1" x14ac:dyDescent="0.25">
      <c r="A32" s="419">
        <v>43930</v>
      </c>
      <c r="B32" s="420">
        <v>3</v>
      </c>
      <c r="C32" s="420">
        <v>3</v>
      </c>
      <c r="E32" s="422"/>
      <c r="F32" s="266" t="s">
        <v>68</v>
      </c>
      <c r="G32" s="429" t="s">
        <v>1906</v>
      </c>
      <c r="H32" s="55"/>
      <c r="I32" s="55"/>
      <c r="J32" s="55"/>
      <c r="K32" s="55"/>
    </row>
    <row r="33" spans="1:15" ht="21.75" customHeight="1" x14ac:dyDescent="0.25">
      <c r="A33" s="419">
        <v>43931</v>
      </c>
      <c r="B33" s="420">
        <v>0</v>
      </c>
      <c r="C33" s="420">
        <v>0</v>
      </c>
      <c r="E33" s="18"/>
      <c r="F33" s="18" t="s">
        <v>69</v>
      </c>
      <c r="G33" s="426">
        <f>O20</f>
        <v>15150.85</v>
      </c>
      <c r="H33" s="55"/>
      <c r="I33" s="55"/>
      <c r="J33" s="55"/>
      <c r="K33" s="59"/>
      <c r="L33" s="59"/>
      <c r="M33" s="59"/>
      <c r="N33" s="59"/>
      <c r="O33" s="59"/>
    </row>
    <row r="34" spans="1:15" ht="21.75" customHeight="1" thickBot="1" x14ac:dyDescent="0.3">
      <c r="A34" s="419">
        <v>43932</v>
      </c>
      <c r="B34" s="420">
        <v>3</v>
      </c>
      <c r="C34" s="420">
        <v>3</v>
      </c>
      <c r="E34" s="507"/>
      <c r="F34" s="507" t="s">
        <v>70</v>
      </c>
      <c r="G34" s="508">
        <f>G55</f>
        <v>3807.9089671214492</v>
      </c>
      <c r="K34" s="59"/>
      <c r="L34" s="59"/>
      <c r="M34" s="59"/>
      <c r="N34" s="59"/>
      <c r="O34" s="59"/>
    </row>
    <row r="35" spans="1:15" ht="25.5" customHeight="1" thickBot="1" x14ac:dyDescent="0.3">
      <c r="A35" s="419">
        <v>43933</v>
      </c>
      <c r="B35" s="420">
        <v>0</v>
      </c>
      <c r="C35" s="420">
        <v>0</v>
      </c>
      <c r="D35" s="55"/>
      <c r="E35" s="585" t="s">
        <v>1936</v>
      </c>
      <c r="F35" s="586"/>
      <c r="G35" s="509">
        <f>G33+G34</f>
        <v>18958.758967121448</v>
      </c>
      <c r="I35" s="199"/>
      <c r="K35" s="404"/>
      <c r="L35" s="404"/>
      <c r="M35" s="404"/>
      <c r="N35" s="59"/>
      <c r="O35" s="59"/>
    </row>
    <row r="36" spans="1:15" ht="21.75" customHeight="1" x14ac:dyDescent="0.25">
      <c r="A36" s="419">
        <v>43934</v>
      </c>
      <c r="B36" s="420">
        <v>3</v>
      </c>
      <c r="C36" s="420">
        <v>3</v>
      </c>
      <c r="K36" s="405"/>
      <c r="L36" s="406"/>
      <c r="M36" s="407"/>
      <c r="N36" s="59"/>
      <c r="O36" s="59"/>
    </row>
    <row r="37" spans="1:15" ht="21.75" customHeight="1" x14ac:dyDescent="0.25">
      <c r="A37" s="419">
        <v>43935</v>
      </c>
      <c r="B37" s="420">
        <v>3</v>
      </c>
      <c r="C37" s="420">
        <v>3</v>
      </c>
      <c r="K37" s="405"/>
      <c r="L37" s="406"/>
      <c r="M37" s="407"/>
      <c r="N37" s="408"/>
      <c r="O37" s="408"/>
    </row>
    <row r="38" spans="1:15" ht="21.75" customHeight="1" x14ac:dyDescent="0.25">
      <c r="A38" s="419">
        <v>43936</v>
      </c>
      <c r="B38" s="420">
        <v>3</v>
      </c>
      <c r="C38" s="420">
        <v>3</v>
      </c>
      <c r="K38" s="405"/>
      <c r="L38" s="409"/>
      <c r="M38" s="410"/>
      <c r="N38" s="59"/>
      <c r="O38" s="59"/>
    </row>
    <row r="39" spans="1:15" ht="21.75" customHeight="1" x14ac:dyDescent="0.25">
      <c r="A39" s="419">
        <v>43937</v>
      </c>
      <c r="B39" s="420">
        <v>3</v>
      </c>
      <c r="C39" s="420">
        <v>3</v>
      </c>
      <c r="K39" s="59"/>
      <c r="L39" s="59"/>
      <c r="M39" s="59"/>
      <c r="N39" s="59"/>
      <c r="O39" s="59"/>
    </row>
    <row r="40" spans="1:15" ht="21.75" customHeight="1" x14ac:dyDescent="0.25">
      <c r="A40" s="419">
        <v>43938</v>
      </c>
      <c r="B40" s="420">
        <v>3</v>
      </c>
      <c r="C40" s="420">
        <v>3</v>
      </c>
      <c r="K40" s="59"/>
      <c r="L40" s="59"/>
      <c r="M40" s="59"/>
      <c r="N40" s="59"/>
      <c r="O40" s="59"/>
    </row>
    <row r="41" spans="1:15" ht="21.75" customHeight="1" x14ac:dyDescent="0.25">
      <c r="A41" s="419">
        <v>43939</v>
      </c>
      <c r="B41" s="420">
        <v>3</v>
      </c>
      <c r="C41" s="420">
        <v>3</v>
      </c>
    </row>
    <row r="42" spans="1:15" ht="21.75" customHeight="1" x14ac:dyDescent="0.25">
      <c r="A42" s="419">
        <v>43940</v>
      </c>
      <c r="B42" s="420">
        <v>3</v>
      </c>
      <c r="C42" s="420">
        <v>3</v>
      </c>
    </row>
    <row r="43" spans="1:15" ht="21.75" customHeight="1" x14ac:dyDescent="0.25">
      <c r="A43" s="419">
        <v>43941</v>
      </c>
      <c r="B43" s="420">
        <v>3</v>
      </c>
      <c r="C43" s="420">
        <v>3</v>
      </c>
    </row>
    <row r="44" spans="1:15" ht="21.75" customHeight="1" x14ac:dyDescent="0.25">
      <c r="A44" s="419">
        <v>43942</v>
      </c>
      <c r="B44" s="420">
        <v>3</v>
      </c>
      <c r="C44" s="420">
        <v>3</v>
      </c>
    </row>
    <row r="45" spans="1:15" ht="21.75" customHeight="1" x14ac:dyDescent="0.25">
      <c r="A45" s="419">
        <v>43943</v>
      </c>
      <c r="B45" s="420">
        <v>3</v>
      </c>
      <c r="C45" s="420">
        <v>3</v>
      </c>
    </row>
    <row r="46" spans="1:15" ht="21.75" customHeight="1" x14ac:dyDescent="0.25">
      <c r="A46" s="419">
        <v>43944</v>
      </c>
      <c r="B46" s="420">
        <v>3</v>
      </c>
      <c r="C46" s="420">
        <v>3</v>
      </c>
    </row>
    <row r="47" spans="1:15" ht="21.75" customHeight="1" x14ac:dyDescent="0.25">
      <c r="A47" s="419">
        <v>43945</v>
      </c>
      <c r="B47" s="420">
        <v>3</v>
      </c>
      <c r="C47" s="420">
        <v>3</v>
      </c>
    </row>
    <row r="48" spans="1:15" ht="21.75" customHeight="1" x14ac:dyDescent="0.25">
      <c r="A48" s="419">
        <v>43946</v>
      </c>
      <c r="B48" s="420">
        <v>3</v>
      </c>
      <c r="C48" s="420">
        <v>3</v>
      </c>
    </row>
    <row r="49" spans="1:19" ht="21.75" customHeight="1" x14ac:dyDescent="0.25">
      <c r="A49" s="419">
        <v>43947</v>
      </c>
      <c r="B49" s="420">
        <v>3</v>
      </c>
      <c r="C49" s="420">
        <v>3</v>
      </c>
    </row>
    <row r="50" spans="1:19" ht="21.75" customHeight="1" x14ac:dyDescent="0.25">
      <c r="A50" s="419">
        <v>43948</v>
      </c>
      <c r="B50" s="420">
        <v>3</v>
      </c>
      <c r="C50" s="420">
        <v>3</v>
      </c>
    </row>
    <row r="51" spans="1:19" ht="21.75" customHeight="1" x14ac:dyDescent="0.25">
      <c r="A51" s="419">
        <v>43949</v>
      </c>
      <c r="B51" s="420">
        <v>3</v>
      </c>
      <c r="C51" s="420">
        <v>3</v>
      </c>
    </row>
    <row r="52" spans="1:19" ht="21.75" customHeight="1" x14ac:dyDescent="0.25">
      <c r="A52" s="419">
        <v>43950</v>
      </c>
      <c r="B52" s="420">
        <v>3</v>
      </c>
      <c r="C52" s="420">
        <v>3</v>
      </c>
    </row>
    <row r="53" spans="1:19" ht="21.75" customHeight="1" x14ac:dyDescent="0.25">
      <c r="A53" s="419">
        <v>43951</v>
      </c>
      <c r="B53" s="420">
        <v>3</v>
      </c>
      <c r="C53" s="420">
        <v>3</v>
      </c>
    </row>
    <row r="54" spans="1:19" ht="21.75" customHeight="1" x14ac:dyDescent="0.25">
      <c r="A54" s="419" t="s">
        <v>46</v>
      </c>
      <c r="B54" s="421">
        <f>SUM(B24:B53)</f>
        <v>84</v>
      </c>
      <c r="C54" s="421">
        <f>SUM(C24:C53)</f>
        <v>84</v>
      </c>
      <c r="D54" s="17" t="s">
        <v>36</v>
      </c>
      <c r="E54" s="437">
        <f>SUM(B54:C54)</f>
        <v>168</v>
      </c>
      <c r="G54" s="574">
        <f>E54*K29</f>
        <v>4740.6239999999998</v>
      </c>
      <c r="H54" s="575"/>
      <c r="I54" s="434">
        <v>1</v>
      </c>
      <c r="K54" s="71"/>
      <c r="L54" s="71"/>
      <c r="M54" s="71"/>
      <c r="N54" s="71"/>
      <c r="O54" s="71"/>
      <c r="P54" s="55"/>
      <c r="Q54" s="55"/>
      <c r="R54" s="55"/>
      <c r="S54" s="55"/>
    </row>
    <row r="55" spans="1:19" ht="21.75" customHeight="1" x14ac:dyDescent="0.25">
      <c r="G55" s="576">
        <f>G54*I55</f>
        <v>3807.9089671214492</v>
      </c>
      <c r="H55" s="577"/>
      <c r="I55" s="434">
        <f>S8</f>
        <v>0.80325057779765896</v>
      </c>
      <c r="K55" s="71"/>
      <c r="L55" s="71"/>
      <c r="M55" s="71"/>
      <c r="N55" s="71"/>
      <c r="O55" s="71"/>
      <c r="P55" s="55"/>
      <c r="Q55" s="55"/>
      <c r="R55" s="55"/>
      <c r="S55" s="55"/>
    </row>
    <row r="56" spans="1:19" ht="21.75" customHeight="1" x14ac:dyDescent="0.25">
      <c r="G56" s="98" t="s">
        <v>167</v>
      </c>
      <c r="H56" s="17"/>
      <c r="I56" s="17"/>
      <c r="K56" s="71"/>
      <c r="L56" s="72"/>
      <c r="M56" s="71"/>
      <c r="N56" s="71"/>
      <c r="O56" s="71"/>
      <c r="P56" s="55"/>
      <c r="Q56" s="55"/>
      <c r="R56" s="55"/>
      <c r="S56" s="55"/>
    </row>
    <row r="57" spans="1:19" ht="21.75" customHeight="1" x14ac:dyDescent="0.25">
      <c r="E57" s="402"/>
      <c r="K57" s="55"/>
      <c r="L57" s="55"/>
      <c r="M57" s="55"/>
      <c r="N57" s="55"/>
      <c r="O57" s="55"/>
      <c r="P57" s="55"/>
      <c r="Q57" s="55"/>
      <c r="R57" s="55"/>
      <c r="S57" s="55"/>
    </row>
    <row r="58" spans="1:19" ht="21.75" customHeight="1" x14ac:dyDescent="0.25">
      <c r="G58" s="133"/>
    </row>
  </sheetData>
  <mergeCells count="12">
    <mergeCell ref="G54:H54"/>
    <mergeCell ref="G55:H55"/>
    <mergeCell ref="L1:O1"/>
    <mergeCell ref="A3:O3"/>
    <mergeCell ref="E6:K6"/>
    <mergeCell ref="A22:C22"/>
    <mergeCell ref="E22:K22"/>
    <mergeCell ref="M5:N5"/>
    <mergeCell ref="E35:F35"/>
    <mergeCell ref="J7:K7"/>
    <mergeCell ref="E29:I29"/>
    <mergeCell ref="J23:K23"/>
  </mergeCells>
  <pageMargins left="0.7" right="0.7" top="0.75" bottom="0.75" header="0.3" footer="0.3"/>
  <pageSetup paperSize="9" orientation="landscape" r:id="rId1"/>
  <ignoredErrors>
    <ignoredError sqref="O19"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pageSetUpPr fitToPage="1"/>
  </sheetPr>
  <dimension ref="A1:I57"/>
  <sheetViews>
    <sheetView zoomScale="75" zoomScaleNormal="75" workbookViewId="0">
      <selection activeCell="H39" sqref="H39"/>
    </sheetView>
  </sheetViews>
  <sheetFormatPr defaultRowHeight="15" x14ac:dyDescent="0.25"/>
  <cols>
    <col min="1" max="1" width="5.85546875" style="34" customWidth="1"/>
    <col min="2" max="2" width="35.85546875" style="34" customWidth="1"/>
    <col min="3" max="3" width="11.28515625" style="34" customWidth="1"/>
    <col min="4" max="4" width="16.140625" style="34" customWidth="1"/>
    <col min="5" max="5" width="15.85546875" style="34" customWidth="1"/>
    <col min="6" max="6" width="17.7109375" style="34" customWidth="1"/>
    <col min="7" max="9" width="19.5703125" style="34" customWidth="1"/>
    <col min="10" max="16384" width="9.140625" style="34"/>
  </cols>
  <sheetData>
    <row r="1" spans="1:9" ht="91.5" customHeight="1" x14ac:dyDescent="0.25">
      <c r="H1" s="594" t="s">
        <v>1968</v>
      </c>
      <c r="I1" s="594"/>
    </row>
    <row r="2" spans="1:9" x14ac:dyDescent="0.25">
      <c r="H2" s="35"/>
      <c r="I2" s="35"/>
    </row>
    <row r="3" spans="1:9" ht="16.5" customHeight="1" x14ac:dyDescent="0.25">
      <c r="A3" s="595" t="s">
        <v>1794</v>
      </c>
      <c r="B3" s="595"/>
      <c r="C3" s="595"/>
      <c r="D3" s="595"/>
      <c r="E3" s="595"/>
      <c r="F3" s="595"/>
      <c r="G3" s="595"/>
      <c r="H3" s="595"/>
      <c r="I3" s="595"/>
    </row>
    <row r="4" spans="1:9" x14ac:dyDescent="0.25">
      <c r="A4" s="36"/>
      <c r="B4" s="36"/>
      <c r="C4" s="36"/>
      <c r="D4" s="36"/>
      <c r="E4" s="36"/>
      <c r="F4" s="36"/>
      <c r="G4" s="36"/>
      <c r="H4" s="36"/>
      <c r="I4" s="36"/>
    </row>
    <row r="5" spans="1:9" ht="57.75" x14ac:dyDescent="0.25">
      <c r="A5" s="37" t="s">
        <v>278</v>
      </c>
      <c r="B5" s="38" t="s">
        <v>279</v>
      </c>
      <c r="C5" s="38" t="s">
        <v>1796</v>
      </c>
      <c r="D5" s="38" t="s">
        <v>280</v>
      </c>
      <c r="E5" s="38" t="s">
        <v>1797</v>
      </c>
      <c r="F5" s="38" t="s">
        <v>281</v>
      </c>
      <c r="G5" s="38" t="s">
        <v>1798</v>
      </c>
      <c r="H5" s="38" t="s">
        <v>1799</v>
      </c>
      <c r="I5" s="38" t="s">
        <v>282</v>
      </c>
    </row>
    <row r="6" spans="1:9" ht="16.5" x14ac:dyDescent="0.25">
      <c r="A6" s="39">
        <v>1</v>
      </c>
      <c r="B6" s="40">
        <v>2</v>
      </c>
      <c r="C6" s="40">
        <v>3</v>
      </c>
      <c r="D6" s="40">
        <v>4</v>
      </c>
      <c r="E6" s="40">
        <v>5</v>
      </c>
      <c r="F6" s="40">
        <v>6</v>
      </c>
      <c r="G6" s="40">
        <v>7</v>
      </c>
      <c r="H6" s="40">
        <v>8</v>
      </c>
      <c r="I6" s="40">
        <v>9</v>
      </c>
    </row>
    <row r="7" spans="1:9" x14ac:dyDescent="0.25">
      <c r="A7" s="41">
        <v>1</v>
      </c>
      <c r="B7" s="42" t="s">
        <v>283</v>
      </c>
      <c r="C7" s="63">
        <v>8.7999999999999995E-2</v>
      </c>
      <c r="D7" s="44">
        <v>46500</v>
      </c>
      <c r="E7" s="45">
        <f>C7*D7</f>
        <v>4091.9999999999995</v>
      </c>
      <c r="F7" s="56">
        <v>21110</v>
      </c>
      <c r="G7" s="45">
        <f>C7*F7</f>
        <v>1857.6799999999998</v>
      </c>
      <c r="H7" s="45">
        <f>G7*1.12</f>
        <v>2080.6016</v>
      </c>
      <c r="I7" s="64" t="s">
        <v>284</v>
      </c>
    </row>
    <row r="8" spans="1:9" ht="15" customHeight="1" x14ac:dyDescent="0.25">
      <c r="A8" s="41">
        <v>2</v>
      </c>
      <c r="B8" s="42" t="s">
        <v>285</v>
      </c>
      <c r="C8" s="63">
        <v>0.22500000000000001</v>
      </c>
      <c r="D8" s="44">
        <v>20000</v>
      </c>
      <c r="E8" s="45">
        <f t="shared" ref="E8:E16" si="0">C8*D8</f>
        <v>4500</v>
      </c>
      <c r="F8" s="46">
        <v>6500</v>
      </c>
      <c r="G8" s="45">
        <f t="shared" ref="G8:G16" si="1">C8*F8</f>
        <v>1462.5</v>
      </c>
      <c r="H8" s="45">
        <f>G8*1.21</f>
        <v>1769.625</v>
      </c>
      <c r="I8" s="64" t="s">
        <v>286</v>
      </c>
    </row>
    <row r="9" spans="1:9" ht="15" customHeight="1" x14ac:dyDescent="0.25">
      <c r="A9" s="41">
        <v>4</v>
      </c>
      <c r="B9" s="42" t="s">
        <v>287</v>
      </c>
      <c r="C9" s="63">
        <v>0.5</v>
      </c>
      <c r="D9" s="44">
        <v>1195</v>
      </c>
      <c r="E9" s="45">
        <f t="shared" si="0"/>
        <v>597.5</v>
      </c>
      <c r="F9" s="46">
        <v>360</v>
      </c>
      <c r="G9" s="45">
        <f>C9*F9</f>
        <v>180</v>
      </c>
      <c r="H9" s="45">
        <f>G9*1.21</f>
        <v>217.79999999999998</v>
      </c>
      <c r="I9" s="64" t="s">
        <v>286</v>
      </c>
    </row>
    <row r="10" spans="1:9" ht="15" customHeight="1" x14ac:dyDescent="0.25">
      <c r="A10" s="41">
        <v>5</v>
      </c>
      <c r="B10" s="42" t="s">
        <v>288</v>
      </c>
      <c r="C10" s="63">
        <v>1.57</v>
      </c>
      <c r="D10" s="44">
        <v>150</v>
      </c>
      <c r="E10" s="45">
        <f>C10*D10</f>
        <v>235.5</v>
      </c>
      <c r="F10" s="46">
        <v>150</v>
      </c>
      <c r="G10" s="45">
        <f>C10*F10</f>
        <v>235.5</v>
      </c>
      <c r="H10" s="45">
        <f>G10*1.21</f>
        <v>284.95499999999998</v>
      </c>
      <c r="I10" s="64" t="s">
        <v>284</v>
      </c>
    </row>
    <row r="11" spans="1:9" ht="15" customHeight="1" x14ac:dyDescent="0.25">
      <c r="A11" s="41">
        <v>6</v>
      </c>
      <c r="B11" s="42" t="s">
        <v>289</v>
      </c>
      <c r="C11" s="63">
        <v>50</v>
      </c>
      <c r="D11" s="44">
        <v>3</v>
      </c>
      <c r="E11" s="45">
        <f t="shared" si="0"/>
        <v>150</v>
      </c>
      <c r="F11" s="46">
        <v>150</v>
      </c>
      <c r="G11" s="45">
        <f>C11*F11</f>
        <v>7500</v>
      </c>
      <c r="H11" s="45">
        <f>G11*1.21</f>
        <v>9075</v>
      </c>
      <c r="I11" s="64" t="s">
        <v>290</v>
      </c>
    </row>
    <row r="12" spans="1:9" ht="30" x14ac:dyDescent="0.25">
      <c r="A12" s="41">
        <v>8</v>
      </c>
      <c r="B12" s="42" t="s">
        <v>291</v>
      </c>
      <c r="C12" s="63">
        <v>0</v>
      </c>
      <c r="D12" s="44">
        <v>1000</v>
      </c>
      <c r="E12" s="45">
        <f t="shared" si="0"/>
        <v>0</v>
      </c>
      <c r="F12" s="46">
        <v>1000</v>
      </c>
      <c r="G12" s="45">
        <f t="shared" si="1"/>
        <v>0</v>
      </c>
      <c r="H12" s="45">
        <f>G12*1.12</f>
        <v>0</v>
      </c>
      <c r="I12" s="64" t="s">
        <v>292</v>
      </c>
    </row>
    <row r="13" spans="1:9" ht="30" x14ac:dyDescent="0.25">
      <c r="A13" s="41">
        <v>9</v>
      </c>
      <c r="B13" s="42" t="s">
        <v>293</v>
      </c>
      <c r="C13" s="63">
        <v>0</v>
      </c>
      <c r="D13" s="44">
        <v>10000</v>
      </c>
      <c r="E13" s="45">
        <f t="shared" si="0"/>
        <v>0</v>
      </c>
      <c r="F13" s="46">
        <v>10000</v>
      </c>
      <c r="G13" s="45">
        <f t="shared" si="1"/>
        <v>0</v>
      </c>
      <c r="H13" s="45">
        <f>G13*1.12</f>
        <v>0</v>
      </c>
      <c r="I13" s="64" t="s">
        <v>292</v>
      </c>
    </row>
    <row r="14" spans="1:9" x14ac:dyDescent="0.25">
      <c r="A14" s="41">
        <v>10</v>
      </c>
      <c r="B14" s="42" t="s">
        <v>294</v>
      </c>
      <c r="C14" s="63">
        <v>1.24</v>
      </c>
      <c r="D14" s="44">
        <v>1500</v>
      </c>
      <c r="E14" s="45">
        <f t="shared" si="0"/>
        <v>1860</v>
      </c>
      <c r="F14" s="46">
        <v>1200</v>
      </c>
      <c r="G14" s="45">
        <f t="shared" si="1"/>
        <v>1488</v>
      </c>
      <c r="H14" s="45">
        <f>G14*1.12</f>
        <v>1666.5600000000002</v>
      </c>
      <c r="I14" s="64" t="s">
        <v>295</v>
      </c>
    </row>
    <row r="15" spans="1:9" ht="45" x14ac:dyDescent="0.25">
      <c r="A15" s="41">
        <v>11</v>
      </c>
      <c r="B15" s="42" t="s">
        <v>294</v>
      </c>
      <c r="C15" s="63">
        <v>1.24</v>
      </c>
      <c r="D15" s="44">
        <v>1500</v>
      </c>
      <c r="E15" s="45">
        <f t="shared" si="0"/>
        <v>1860</v>
      </c>
      <c r="F15" s="46">
        <v>0</v>
      </c>
      <c r="G15" s="45">
        <f t="shared" si="1"/>
        <v>0</v>
      </c>
      <c r="H15" s="45">
        <f>G15*1.12</f>
        <v>0</v>
      </c>
      <c r="I15" s="64" t="s">
        <v>296</v>
      </c>
    </row>
    <row r="16" spans="1:9" ht="16.5" customHeight="1" x14ac:dyDescent="0.25">
      <c r="A16" s="41">
        <v>12</v>
      </c>
      <c r="B16" s="42" t="s">
        <v>297</v>
      </c>
      <c r="C16" s="63">
        <v>0.1</v>
      </c>
      <c r="D16" s="44">
        <v>9000</v>
      </c>
      <c r="E16" s="45">
        <f t="shared" si="0"/>
        <v>900</v>
      </c>
      <c r="F16" s="46">
        <v>18000</v>
      </c>
      <c r="G16" s="45">
        <f t="shared" si="1"/>
        <v>1800</v>
      </c>
      <c r="H16" s="45">
        <f>G16*1.21</f>
        <v>2178</v>
      </c>
      <c r="I16" s="64" t="s">
        <v>298</v>
      </c>
    </row>
    <row r="17" spans="1:9" x14ac:dyDescent="0.25">
      <c r="A17" s="47"/>
      <c r="B17" s="48" t="s">
        <v>1795</v>
      </c>
      <c r="C17" s="43"/>
      <c r="D17" s="49"/>
      <c r="E17" s="50">
        <f>SUM(E7:E16)</f>
        <v>14195</v>
      </c>
      <c r="F17" s="50">
        <f>SUM(F7:F16)</f>
        <v>58470</v>
      </c>
      <c r="G17" s="50">
        <f>SUM(G7:G16)</f>
        <v>14523.68</v>
      </c>
      <c r="H17" s="57">
        <f>SUM(H7:H16)</f>
        <v>17272.541599999997</v>
      </c>
      <c r="I17" s="50"/>
    </row>
    <row r="18" spans="1:9" x14ac:dyDescent="0.25">
      <c r="B18" s="51"/>
      <c r="C18" s="51"/>
      <c r="D18" s="51"/>
      <c r="E18" s="51"/>
      <c r="F18" s="51"/>
      <c r="G18" s="51"/>
      <c r="H18" s="51"/>
    </row>
    <row r="19" spans="1:9" x14ac:dyDescent="0.25">
      <c r="B19" s="51"/>
      <c r="C19" s="51"/>
      <c r="D19" s="51"/>
      <c r="E19" s="51"/>
      <c r="F19" s="51"/>
      <c r="G19" s="51"/>
      <c r="H19" s="51"/>
    </row>
    <row r="22" spans="1:9" ht="42.75" x14ac:dyDescent="0.2">
      <c r="A22" s="510" t="s">
        <v>278</v>
      </c>
      <c r="B22" s="511" t="s">
        <v>299</v>
      </c>
      <c r="C22" s="267" t="s">
        <v>300</v>
      </c>
      <c r="D22" s="58"/>
    </row>
    <row r="23" spans="1:9" x14ac:dyDescent="0.25">
      <c r="A23" s="41">
        <v>1</v>
      </c>
      <c r="B23" s="53" t="s">
        <v>301</v>
      </c>
      <c r="C23" s="18">
        <v>7854</v>
      </c>
      <c r="D23" s="59"/>
    </row>
    <row r="24" spans="1:9" x14ac:dyDescent="0.25">
      <c r="A24" s="41">
        <v>2</v>
      </c>
      <c r="B24" s="53" t="s">
        <v>302</v>
      </c>
      <c r="C24" s="18">
        <v>2280</v>
      </c>
      <c r="D24" s="59"/>
    </row>
    <row r="25" spans="1:9" x14ac:dyDescent="0.25">
      <c r="A25" s="41">
        <v>3</v>
      </c>
      <c r="B25" s="53" t="s">
        <v>303</v>
      </c>
      <c r="C25" s="18">
        <v>1864</v>
      </c>
      <c r="D25" s="59"/>
      <c r="F25" s="512"/>
    </row>
    <row r="26" spans="1:9" x14ac:dyDescent="0.25">
      <c r="A26" s="41">
        <v>4</v>
      </c>
      <c r="B26" s="53" t="s">
        <v>304</v>
      </c>
      <c r="C26" s="18">
        <v>920</v>
      </c>
      <c r="D26" s="59"/>
    </row>
    <row r="27" spans="1:9" x14ac:dyDescent="0.25">
      <c r="A27" s="41">
        <v>5</v>
      </c>
      <c r="B27" s="53" t="s">
        <v>305</v>
      </c>
      <c r="C27" s="18">
        <v>680</v>
      </c>
      <c r="D27" s="59"/>
    </row>
    <row r="28" spans="1:9" x14ac:dyDescent="0.25">
      <c r="A28" s="41">
        <v>6</v>
      </c>
      <c r="B28" s="53" t="s">
        <v>306</v>
      </c>
      <c r="C28" s="18">
        <v>550</v>
      </c>
      <c r="D28" s="59"/>
    </row>
    <row r="29" spans="1:9" x14ac:dyDescent="0.25">
      <c r="A29" s="41">
        <v>7</v>
      </c>
      <c r="B29" s="53" t="s">
        <v>307</v>
      </c>
      <c r="C29" s="18">
        <v>550</v>
      </c>
      <c r="D29" s="59"/>
    </row>
    <row r="30" spans="1:9" x14ac:dyDescent="0.25">
      <c r="A30" s="41">
        <v>8</v>
      </c>
      <c r="B30" s="53" t="s">
        <v>308</v>
      </c>
      <c r="C30" s="18">
        <v>525</v>
      </c>
      <c r="D30" s="59"/>
    </row>
    <row r="31" spans="1:9" x14ac:dyDescent="0.25">
      <c r="A31" s="41">
        <v>9</v>
      </c>
      <c r="B31" s="53" t="s">
        <v>309</v>
      </c>
      <c r="C31" s="18">
        <v>500</v>
      </c>
      <c r="D31" s="59"/>
    </row>
    <row r="32" spans="1:9" x14ac:dyDescent="0.25">
      <c r="A32" s="41">
        <v>10</v>
      </c>
      <c r="B32" s="53" t="s">
        <v>310</v>
      </c>
      <c r="C32" s="18">
        <v>500</v>
      </c>
      <c r="D32" s="59"/>
    </row>
    <row r="33" spans="1:4" x14ac:dyDescent="0.25">
      <c r="A33" s="41">
        <v>11</v>
      </c>
      <c r="B33" s="53" t="s">
        <v>311</v>
      </c>
      <c r="C33" s="18">
        <v>470</v>
      </c>
      <c r="D33" s="59"/>
    </row>
    <row r="34" spans="1:4" x14ac:dyDescent="0.25">
      <c r="A34" s="41">
        <v>12</v>
      </c>
      <c r="B34" s="53" t="s">
        <v>312</v>
      </c>
      <c r="C34" s="18">
        <v>450</v>
      </c>
      <c r="D34" s="59"/>
    </row>
    <row r="35" spans="1:4" x14ac:dyDescent="0.25">
      <c r="A35" s="41">
        <v>13</v>
      </c>
      <c r="B35" s="53" t="s">
        <v>313</v>
      </c>
      <c r="C35" s="18">
        <v>450</v>
      </c>
      <c r="D35" s="59"/>
    </row>
    <row r="36" spans="1:4" x14ac:dyDescent="0.25">
      <c r="A36" s="41">
        <v>14</v>
      </c>
      <c r="B36" s="53" t="s">
        <v>314</v>
      </c>
      <c r="C36" s="18">
        <v>400</v>
      </c>
      <c r="D36" s="59"/>
    </row>
    <row r="37" spans="1:4" x14ac:dyDescent="0.25">
      <c r="A37" s="41">
        <v>15</v>
      </c>
      <c r="B37" s="53" t="s">
        <v>315</v>
      </c>
      <c r="C37" s="18">
        <v>320</v>
      </c>
      <c r="D37" s="59"/>
    </row>
    <row r="38" spans="1:4" x14ac:dyDescent="0.25">
      <c r="A38" s="41">
        <v>16</v>
      </c>
      <c r="B38" s="54" t="s">
        <v>316</v>
      </c>
      <c r="C38" s="18">
        <v>782</v>
      </c>
      <c r="D38" s="59"/>
    </row>
    <row r="39" spans="1:4" x14ac:dyDescent="0.25">
      <c r="A39" s="41">
        <v>17</v>
      </c>
      <c r="B39" s="53" t="s">
        <v>317</v>
      </c>
      <c r="C39" s="18">
        <v>255</v>
      </c>
      <c r="D39" s="59"/>
    </row>
    <row r="40" spans="1:4" x14ac:dyDescent="0.25">
      <c r="A40" s="41">
        <v>18</v>
      </c>
      <c r="B40" s="53" t="s">
        <v>318</v>
      </c>
      <c r="C40" s="18">
        <v>215</v>
      </c>
      <c r="D40" s="59"/>
    </row>
    <row r="41" spans="1:4" x14ac:dyDescent="0.25">
      <c r="A41" s="41">
        <v>19</v>
      </c>
      <c r="B41" s="53" t="s">
        <v>319</v>
      </c>
      <c r="C41" s="18">
        <v>200</v>
      </c>
      <c r="D41" s="59"/>
    </row>
    <row r="42" spans="1:4" x14ac:dyDescent="0.25">
      <c r="A42" s="41">
        <v>20</v>
      </c>
      <c r="B42" s="53" t="s">
        <v>320</v>
      </c>
      <c r="C42" s="18">
        <v>200</v>
      </c>
      <c r="D42" s="59"/>
    </row>
    <row r="43" spans="1:4" x14ac:dyDescent="0.25">
      <c r="A43" s="41">
        <v>21</v>
      </c>
      <c r="B43" s="53" t="s">
        <v>321</v>
      </c>
      <c r="C43" s="18">
        <v>180</v>
      </c>
      <c r="D43" s="59"/>
    </row>
    <row r="44" spans="1:4" x14ac:dyDescent="0.25">
      <c r="A44" s="41">
        <v>22</v>
      </c>
      <c r="B44" s="53" t="s">
        <v>322</v>
      </c>
      <c r="C44" s="18">
        <v>165</v>
      </c>
      <c r="D44" s="59"/>
    </row>
    <row r="45" spans="1:4" x14ac:dyDescent="0.25">
      <c r="A45" s="41">
        <v>23</v>
      </c>
      <c r="B45" s="53" t="s">
        <v>323</v>
      </c>
      <c r="C45" s="18">
        <v>160</v>
      </c>
      <c r="D45" s="59"/>
    </row>
    <row r="46" spans="1:4" x14ac:dyDescent="0.25">
      <c r="A46" s="41">
        <v>24</v>
      </c>
      <c r="B46" s="53" t="s">
        <v>324</v>
      </c>
      <c r="C46" s="18">
        <v>150</v>
      </c>
      <c r="D46" s="59"/>
    </row>
    <row r="47" spans="1:4" x14ac:dyDescent="0.25">
      <c r="A47" s="41">
        <v>25</v>
      </c>
      <c r="B47" s="53" t="s">
        <v>325</v>
      </c>
      <c r="C47" s="18">
        <v>100</v>
      </c>
      <c r="D47" s="59"/>
    </row>
    <row r="48" spans="1:4" x14ac:dyDescent="0.25">
      <c r="A48" s="41">
        <v>26</v>
      </c>
      <c r="B48" s="53" t="s">
        <v>326</v>
      </c>
      <c r="C48" s="18">
        <v>100</v>
      </c>
      <c r="D48" s="59"/>
    </row>
    <row r="49" spans="1:4" x14ac:dyDescent="0.25">
      <c r="A49" s="41">
        <v>27</v>
      </c>
      <c r="B49" s="53" t="s">
        <v>327</v>
      </c>
      <c r="C49" s="18">
        <v>80</v>
      </c>
      <c r="D49" s="59"/>
    </row>
    <row r="50" spans="1:4" x14ac:dyDescent="0.25">
      <c r="A50" s="41">
        <v>28</v>
      </c>
      <c r="B50" s="53" t="s">
        <v>328</v>
      </c>
      <c r="C50" s="18">
        <v>60</v>
      </c>
      <c r="D50" s="59"/>
    </row>
    <row r="51" spans="1:4" x14ac:dyDescent="0.25">
      <c r="A51" s="41">
        <v>29</v>
      </c>
      <c r="B51" s="53" t="s">
        <v>329</v>
      </c>
      <c r="C51" s="18">
        <v>50</v>
      </c>
      <c r="D51" s="59"/>
    </row>
    <row r="52" spans="1:4" x14ac:dyDescent="0.25">
      <c r="A52" s="41">
        <v>30</v>
      </c>
      <c r="B52" s="53" t="s">
        <v>330</v>
      </c>
      <c r="C52" s="18">
        <v>50</v>
      </c>
      <c r="D52" s="59"/>
    </row>
    <row r="53" spans="1:4" x14ac:dyDescent="0.25">
      <c r="A53" s="41">
        <v>31</v>
      </c>
      <c r="B53" s="53" t="s">
        <v>331</v>
      </c>
      <c r="C53" s="18">
        <v>30</v>
      </c>
      <c r="D53" s="59"/>
    </row>
    <row r="54" spans="1:4" x14ac:dyDescent="0.25">
      <c r="A54" s="41">
        <v>32</v>
      </c>
      <c r="B54" s="53" t="s">
        <v>332</v>
      </c>
      <c r="C54" s="18">
        <v>10</v>
      </c>
      <c r="D54" s="59"/>
    </row>
    <row r="55" spans="1:4" x14ac:dyDescent="0.25">
      <c r="A55" s="41">
        <v>33</v>
      </c>
      <c r="B55" s="53" t="s">
        <v>333</v>
      </c>
      <c r="C55" s="18">
        <v>10</v>
      </c>
      <c r="D55" s="59"/>
    </row>
    <row r="56" spans="1:4" x14ac:dyDescent="0.2">
      <c r="A56" s="596" t="s">
        <v>334</v>
      </c>
      <c r="B56" s="596"/>
      <c r="C56" s="52">
        <f>SUM(C23:C55)</f>
        <v>21110</v>
      </c>
      <c r="D56" s="60"/>
    </row>
    <row r="57" spans="1:4" x14ac:dyDescent="0.25">
      <c r="D57" s="61"/>
    </row>
  </sheetData>
  <mergeCells count="3">
    <mergeCell ref="H1:I1"/>
    <mergeCell ref="A3:I3"/>
    <mergeCell ref="A56:B56"/>
  </mergeCells>
  <pageMargins left="0.9055118110236221" right="0.51181102362204722" top="0.55118110236220474" bottom="0.55118110236220474"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H183"/>
  <sheetViews>
    <sheetView showGridLines="0" zoomScale="80" zoomScaleNormal="80" workbookViewId="0">
      <selection activeCell="A3" sqref="A3:H3"/>
    </sheetView>
  </sheetViews>
  <sheetFormatPr defaultRowHeight="15" x14ac:dyDescent="0.25"/>
  <cols>
    <col min="1" max="1" width="13.42578125" style="10" customWidth="1"/>
    <col min="2" max="2" width="54.28515625" style="10" customWidth="1"/>
    <col min="3" max="3" width="12.140625" style="10" customWidth="1"/>
    <col min="4" max="4" width="8" style="10" customWidth="1"/>
    <col min="5" max="5" width="9.85546875" style="10" customWidth="1"/>
    <col min="6" max="7" width="9.140625" style="10"/>
    <col min="8" max="8" width="11.28515625" style="10" customWidth="1"/>
    <col min="9" max="16384" width="9.140625" style="10"/>
  </cols>
  <sheetData>
    <row r="1" spans="1:8" ht="78.75" customHeight="1" x14ac:dyDescent="0.25">
      <c r="E1" s="513" t="s">
        <v>1955</v>
      </c>
      <c r="F1" s="513"/>
      <c r="G1" s="513"/>
      <c r="H1" s="513"/>
    </row>
    <row r="2" spans="1:8" ht="38.25" customHeight="1" x14ac:dyDescent="0.25">
      <c r="A2" s="516" t="s">
        <v>1692</v>
      </c>
      <c r="B2" s="516"/>
      <c r="C2" s="516"/>
      <c r="D2" s="516"/>
      <c r="E2" s="516"/>
      <c r="F2" s="516"/>
      <c r="G2" s="516"/>
      <c r="H2" s="516"/>
    </row>
    <row r="3" spans="1:8" ht="30" customHeight="1" x14ac:dyDescent="0.25">
      <c r="A3" s="517" t="s">
        <v>1811</v>
      </c>
      <c r="B3" s="517"/>
      <c r="C3" s="517"/>
      <c r="D3" s="517"/>
      <c r="E3" s="517"/>
      <c r="F3" s="517"/>
      <c r="G3" s="517"/>
      <c r="H3" s="517"/>
    </row>
    <row r="4" spans="1:8" ht="105" customHeight="1" x14ac:dyDescent="0.25">
      <c r="A4" s="13" t="s">
        <v>398</v>
      </c>
      <c r="B4" s="13" t="s">
        <v>399</v>
      </c>
      <c r="C4" s="13" t="s">
        <v>1812</v>
      </c>
      <c r="D4" s="13" t="s">
        <v>1693</v>
      </c>
      <c r="E4" s="13" t="s">
        <v>1813</v>
      </c>
      <c r="F4" s="25" t="s">
        <v>1694</v>
      </c>
      <c r="G4" s="26" t="s">
        <v>1695</v>
      </c>
      <c r="H4" s="13" t="s">
        <v>1696</v>
      </c>
    </row>
    <row r="5" spans="1:8" ht="14.25" customHeight="1" x14ac:dyDescent="0.25">
      <c r="A5" s="13"/>
      <c r="B5" s="27" t="s">
        <v>335</v>
      </c>
      <c r="C5" s="15">
        <f>SUM(C6:C183)</f>
        <v>1158.8400000000001</v>
      </c>
      <c r="D5" s="15">
        <f t="shared" ref="D5:H5" si="0">SUM(D6:D183)</f>
        <v>74</v>
      </c>
      <c r="E5" s="15">
        <f t="shared" si="0"/>
        <v>2468.3999999999996</v>
      </c>
      <c r="F5" s="33">
        <f t="shared" si="0"/>
        <v>660</v>
      </c>
      <c r="G5" s="179">
        <f>SUM(G6:G183)</f>
        <v>3627.2399999999957</v>
      </c>
      <c r="H5" s="15">
        <f t="shared" si="0"/>
        <v>734</v>
      </c>
    </row>
    <row r="6" spans="1:8" x14ac:dyDescent="0.25">
      <c r="A6" s="28" t="s">
        <v>709</v>
      </c>
      <c r="B6" s="29" t="s">
        <v>1047</v>
      </c>
      <c r="C6" s="30">
        <v>15.66</v>
      </c>
      <c r="D6" s="30">
        <v>1</v>
      </c>
      <c r="E6" s="30"/>
      <c r="F6" s="31"/>
      <c r="G6" s="32">
        <v>15.66</v>
      </c>
      <c r="H6" s="30">
        <v>1</v>
      </c>
    </row>
    <row r="7" spans="1:8" x14ac:dyDescent="0.25">
      <c r="A7" s="28" t="s">
        <v>680</v>
      </c>
      <c r="B7" s="29" t="s">
        <v>1060</v>
      </c>
      <c r="C7" s="30">
        <v>15.66</v>
      </c>
      <c r="D7" s="30">
        <v>1</v>
      </c>
      <c r="E7" s="30"/>
      <c r="F7" s="31"/>
      <c r="G7" s="32">
        <v>15.66</v>
      </c>
      <c r="H7" s="30">
        <v>1</v>
      </c>
    </row>
    <row r="8" spans="1:8" x14ac:dyDescent="0.25">
      <c r="A8" s="28" t="s">
        <v>688</v>
      </c>
      <c r="B8" s="29" t="s">
        <v>1064</v>
      </c>
      <c r="C8" s="30"/>
      <c r="D8" s="30"/>
      <c r="E8" s="30">
        <v>11.22</v>
      </c>
      <c r="F8" s="31">
        <v>3</v>
      </c>
      <c r="G8" s="32">
        <v>11.22</v>
      </c>
      <c r="H8" s="30">
        <v>3</v>
      </c>
    </row>
    <row r="9" spans="1:8" x14ac:dyDescent="0.25">
      <c r="A9" s="28" t="s">
        <v>684</v>
      </c>
      <c r="B9" s="29" t="s">
        <v>1065</v>
      </c>
      <c r="C9" s="30"/>
      <c r="D9" s="30"/>
      <c r="E9" s="30">
        <v>3.74</v>
      </c>
      <c r="F9" s="31">
        <v>1</v>
      </c>
      <c r="G9" s="32">
        <v>3.74</v>
      </c>
      <c r="H9" s="30">
        <v>1</v>
      </c>
    </row>
    <row r="10" spans="1:8" x14ac:dyDescent="0.25">
      <c r="A10" s="28" t="s">
        <v>666</v>
      </c>
      <c r="B10" s="29" t="s">
        <v>1067</v>
      </c>
      <c r="C10" s="30"/>
      <c r="D10" s="30"/>
      <c r="E10" s="30">
        <v>11.22</v>
      </c>
      <c r="F10" s="31">
        <v>3</v>
      </c>
      <c r="G10" s="32">
        <v>11.22</v>
      </c>
      <c r="H10" s="30">
        <v>3</v>
      </c>
    </row>
    <row r="11" spans="1:8" x14ac:dyDescent="0.25">
      <c r="A11" s="28" t="s">
        <v>673</v>
      </c>
      <c r="B11" s="29" t="s">
        <v>1069</v>
      </c>
      <c r="C11" s="30"/>
      <c r="D11" s="30"/>
      <c r="E11" s="30">
        <v>3.74</v>
      </c>
      <c r="F11" s="31">
        <v>1</v>
      </c>
      <c r="G11" s="32">
        <v>3.74</v>
      </c>
      <c r="H11" s="30">
        <v>1</v>
      </c>
    </row>
    <row r="12" spans="1:8" x14ac:dyDescent="0.25">
      <c r="A12" s="28" t="s">
        <v>642</v>
      </c>
      <c r="B12" s="29" t="s">
        <v>643</v>
      </c>
      <c r="C12" s="30"/>
      <c r="D12" s="30"/>
      <c r="E12" s="30">
        <v>3.74</v>
      </c>
      <c r="F12" s="31">
        <v>1</v>
      </c>
      <c r="G12" s="32">
        <v>3.74</v>
      </c>
      <c r="H12" s="30">
        <v>1</v>
      </c>
    </row>
    <row r="13" spans="1:8" x14ac:dyDescent="0.25">
      <c r="A13" s="28" t="s">
        <v>678</v>
      </c>
      <c r="B13" s="29" t="s">
        <v>1076</v>
      </c>
      <c r="C13" s="30"/>
      <c r="D13" s="30"/>
      <c r="E13" s="30">
        <v>3.74</v>
      </c>
      <c r="F13" s="31">
        <v>1</v>
      </c>
      <c r="G13" s="32">
        <v>3.74</v>
      </c>
      <c r="H13" s="30">
        <v>1</v>
      </c>
    </row>
    <row r="14" spans="1:8" x14ac:dyDescent="0.25">
      <c r="A14" s="28" t="s">
        <v>712</v>
      </c>
      <c r="B14" s="29" t="s">
        <v>1079</v>
      </c>
      <c r="C14" s="30"/>
      <c r="D14" s="30"/>
      <c r="E14" s="30">
        <v>18.7</v>
      </c>
      <c r="F14" s="31">
        <v>5</v>
      </c>
      <c r="G14" s="32">
        <v>18.7</v>
      </c>
      <c r="H14" s="30">
        <v>5</v>
      </c>
    </row>
    <row r="15" spans="1:8" x14ac:dyDescent="0.25">
      <c r="A15" s="28" t="s">
        <v>631</v>
      </c>
      <c r="B15" s="29" t="s">
        <v>1081</v>
      </c>
      <c r="C15" s="30"/>
      <c r="D15" s="30"/>
      <c r="E15" s="30">
        <v>3.74</v>
      </c>
      <c r="F15" s="31">
        <v>1</v>
      </c>
      <c r="G15" s="32">
        <v>3.74</v>
      </c>
      <c r="H15" s="30">
        <v>1</v>
      </c>
    </row>
    <row r="16" spans="1:8" x14ac:dyDescent="0.25">
      <c r="A16" s="28" t="s">
        <v>648</v>
      </c>
      <c r="B16" s="29" t="s">
        <v>1090</v>
      </c>
      <c r="C16" s="30"/>
      <c r="D16" s="30"/>
      <c r="E16" s="30">
        <v>26.18</v>
      </c>
      <c r="F16" s="31">
        <v>7</v>
      </c>
      <c r="G16" s="32">
        <v>26.18</v>
      </c>
      <c r="H16" s="30">
        <v>7</v>
      </c>
    </row>
    <row r="17" spans="1:8" ht="26.25" x14ac:dyDescent="0.25">
      <c r="A17" s="28" t="s">
        <v>689</v>
      </c>
      <c r="B17" s="29" t="s">
        <v>1095</v>
      </c>
      <c r="C17" s="30"/>
      <c r="D17" s="30"/>
      <c r="E17" s="30">
        <v>3.74</v>
      </c>
      <c r="F17" s="31">
        <v>1</v>
      </c>
      <c r="G17" s="32">
        <v>3.74</v>
      </c>
      <c r="H17" s="30">
        <v>1</v>
      </c>
    </row>
    <row r="18" spans="1:8" x14ac:dyDescent="0.25">
      <c r="A18" s="28" t="s">
        <v>664</v>
      </c>
      <c r="B18" s="29" t="s">
        <v>1096</v>
      </c>
      <c r="C18" s="30"/>
      <c r="D18" s="30"/>
      <c r="E18" s="30">
        <v>18.7</v>
      </c>
      <c r="F18" s="31">
        <v>5</v>
      </c>
      <c r="G18" s="32">
        <v>18.7</v>
      </c>
      <c r="H18" s="30">
        <v>5</v>
      </c>
    </row>
    <row r="19" spans="1:8" x14ac:dyDescent="0.25">
      <c r="A19" s="28" t="s">
        <v>676</v>
      </c>
      <c r="B19" s="29" t="s">
        <v>1099</v>
      </c>
      <c r="C19" s="30"/>
      <c r="D19" s="30"/>
      <c r="E19" s="30">
        <v>7.48</v>
      </c>
      <c r="F19" s="31">
        <v>2</v>
      </c>
      <c r="G19" s="32">
        <v>7.48</v>
      </c>
      <c r="H19" s="30">
        <v>2</v>
      </c>
    </row>
    <row r="20" spans="1:8" x14ac:dyDescent="0.25">
      <c r="A20" s="28" t="s">
        <v>641</v>
      </c>
      <c r="B20" s="29" t="s">
        <v>1100</v>
      </c>
      <c r="C20" s="30"/>
      <c r="D20" s="30"/>
      <c r="E20" s="30">
        <v>164.56</v>
      </c>
      <c r="F20" s="31">
        <v>44</v>
      </c>
      <c r="G20" s="32">
        <v>164.56</v>
      </c>
      <c r="H20" s="30">
        <v>44</v>
      </c>
    </row>
    <row r="21" spans="1:8" x14ac:dyDescent="0.25">
      <c r="A21" s="28" t="s">
        <v>702</v>
      </c>
      <c r="B21" s="29" t="s">
        <v>1101</v>
      </c>
      <c r="C21" s="30"/>
      <c r="D21" s="30"/>
      <c r="E21" s="30">
        <v>7.48</v>
      </c>
      <c r="F21" s="31">
        <v>2</v>
      </c>
      <c r="G21" s="32">
        <v>7.48</v>
      </c>
      <c r="H21" s="30">
        <v>2</v>
      </c>
    </row>
    <row r="22" spans="1:8" x14ac:dyDescent="0.25">
      <c r="A22" s="28" t="s">
        <v>650</v>
      </c>
      <c r="B22" s="29" t="s">
        <v>1102</v>
      </c>
      <c r="C22" s="30"/>
      <c r="D22" s="30"/>
      <c r="E22" s="30">
        <v>11.22</v>
      </c>
      <c r="F22" s="31">
        <v>3</v>
      </c>
      <c r="G22" s="32">
        <v>11.22</v>
      </c>
      <c r="H22" s="30">
        <v>3</v>
      </c>
    </row>
    <row r="23" spans="1:8" x14ac:dyDescent="0.25">
      <c r="A23" s="28" t="s">
        <v>707</v>
      </c>
      <c r="B23" s="29" t="s">
        <v>1128</v>
      </c>
      <c r="C23" s="30"/>
      <c r="D23" s="30"/>
      <c r="E23" s="30">
        <v>3.74</v>
      </c>
      <c r="F23" s="31">
        <v>1</v>
      </c>
      <c r="G23" s="32">
        <v>3.74</v>
      </c>
      <c r="H23" s="30">
        <v>1</v>
      </c>
    </row>
    <row r="24" spans="1:8" x14ac:dyDescent="0.25">
      <c r="A24" s="28" t="s">
        <v>708</v>
      </c>
      <c r="B24" s="29" t="s">
        <v>1129</v>
      </c>
      <c r="C24" s="30"/>
      <c r="D24" s="30"/>
      <c r="E24" s="30">
        <v>22.44</v>
      </c>
      <c r="F24" s="31">
        <v>6</v>
      </c>
      <c r="G24" s="32">
        <v>22.44</v>
      </c>
      <c r="H24" s="30">
        <v>6</v>
      </c>
    </row>
    <row r="25" spans="1:8" ht="26.25" x14ac:dyDescent="0.25">
      <c r="A25" s="28" t="s">
        <v>659</v>
      </c>
      <c r="B25" s="29" t="s">
        <v>1130</v>
      </c>
      <c r="C25" s="30"/>
      <c r="D25" s="30"/>
      <c r="E25" s="30">
        <v>7.48</v>
      </c>
      <c r="F25" s="31">
        <v>2</v>
      </c>
      <c r="G25" s="32">
        <v>7.48</v>
      </c>
      <c r="H25" s="30">
        <v>2</v>
      </c>
    </row>
    <row r="26" spans="1:8" x14ac:dyDescent="0.25">
      <c r="A26" s="28" t="s">
        <v>632</v>
      </c>
      <c r="B26" s="29" t="s">
        <v>1133</v>
      </c>
      <c r="C26" s="30"/>
      <c r="D26" s="30"/>
      <c r="E26" s="30">
        <v>3.74</v>
      </c>
      <c r="F26" s="31">
        <v>1</v>
      </c>
      <c r="G26" s="32">
        <v>3.74</v>
      </c>
      <c r="H26" s="30">
        <v>1</v>
      </c>
    </row>
    <row r="27" spans="1:8" x14ac:dyDescent="0.25">
      <c r="A27" s="28" t="s">
        <v>695</v>
      </c>
      <c r="B27" s="29" t="s">
        <v>1134</v>
      </c>
      <c r="C27" s="30"/>
      <c r="D27" s="30"/>
      <c r="E27" s="30">
        <v>3.74</v>
      </c>
      <c r="F27" s="31">
        <v>1</v>
      </c>
      <c r="G27" s="32">
        <v>3.74</v>
      </c>
      <c r="H27" s="30">
        <v>1</v>
      </c>
    </row>
    <row r="28" spans="1:8" x14ac:dyDescent="0.25">
      <c r="A28" s="28" t="s">
        <v>649</v>
      </c>
      <c r="B28" s="29" t="s">
        <v>1146</v>
      </c>
      <c r="C28" s="30"/>
      <c r="D28" s="30"/>
      <c r="E28" s="30">
        <v>3.74</v>
      </c>
      <c r="F28" s="31">
        <v>1</v>
      </c>
      <c r="G28" s="32">
        <v>3.74</v>
      </c>
      <c r="H28" s="30">
        <v>1</v>
      </c>
    </row>
    <row r="29" spans="1:8" x14ac:dyDescent="0.25">
      <c r="A29" s="28" t="s">
        <v>674</v>
      </c>
      <c r="B29" s="29" t="s">
        <v>1150</v>
      </c>
      <c r="C29" s="30"/>
      <c r="D29" s="30"/>
      <c r="E29" s="30">
        <v>3.74</v>
      </c>
      <c r="F29" s="31">
        <v>1</v>
      </c>
      <c r="G29" s="32">
        <v>3.74</v>
      </c>
      <c r="H29" s="30">
        <v>1</v>
      </c>
    </row>
    <row r="30" spans="1:8" x14ac:dyDescent="0.25">
      <c r="A30" s="28" t="s">
        <v>710</v>
      </c>
      <c r="B30" s="29" t="s">
        <v>711</v>
      </c>
      <c r="C30" s="30"/>
      <c r="D30" s="30"/>
      <c r="E30" s="30">
        <v>3.74</v>
      </c>
      <c r="F30" s="31">
        <v>1</v>
      </c>
      <c r="G30" s="32">
        <v>3.74</v>
      </c>
      <c r="H30" s="30">
        <v>1</v>
      </c>
    </row>
    <row r="31" spans="1:8" x14ac:dyDescent="0.25">
      <c r="A31" s="28" t="s">
        <v>630</v>
      </c>
      <c r="B31" s="29" t="s">
        <v>1154</v>
      </c>
      <c r="C31" s="30"/>
      <c r="D31" s="30"/>
      <c r="E31" s="30">
        <v>3.74</v>
      </c>
      <c r="F31" s="31">
        <v>1</v>
      </c>
      <c r="G31" s="32">
        <v>3.74</v>
      </c>
      <c r="H31" s="30">
        <v>1</v>
      </c>
    </row>
    <row r="32" spans="1:8" x14ac:dyDescent="0.25">
      <c r="A32" s="28" t="s">
        <v>690</v>
      </c>
      <c r="B32" s="29" t="s">
        <v>691</v>
      </c>
      <c r="C32" s="30"/>
      <c r="D32" s="30"/>
      <c r="E32" s="30">
        <v>7.48</v>
      </c>
      <c r="F32" s="31">
        <v>2</v>
      </c>
      <c r="G32" s="32">
        <v>7.48</v>
      </c>
      <c r="H32" s="30">
        <v>2</v>
      </c>
    </row>
    <row r="33" spans="1:8" x14ac:dyDescent="0.25">
      <c r="A33" s="28" t="s">
        <v>633</v>
      </c>
      <c r="B33" s="29" t="s">
        <v>634</v>
      </c>
      <c r="C33" s="30"/>
      <c r="D33" s="30"/>
      <c r="E33" s="30">
        <v>3.74</v>
      </c>
      <c r="F33" s="31">
        <v>1</v>
      </c>
      <c r="G33" s="32">
        <v>3.74</v>
      </c>
      <c r="H33" s="30">
        <v>1</v>
      </c>
    </row>
    <row r="34" spans="1:8" x14ac:dyDescent="0.25">
      <c r="A34" s="28" t="s">
        <v>681</v>
      </c>
      <c r="B34" s="29" t="s">
        <v>682</v>
      </c>
      <c r="C34" s="30"/>
      <c r="D34" s="30"/>
      <c r="E34" s="30">
        <v>7.48</v>
      </c>
      <c r="F34" s="31">
        <v>2</v>
      </c>
      <c r="G34" s="32">
        <v>7.48</v>
      </c>
      <c r="H34" s="30">
        <v>2</v>
      </c>
    </row>
    <row r="35" spans="1:8" x14ac:dyDescent="0.25">
      <c r="A35" s="28" t="s">
        <v>706</v>
      </c>
      <c r="B35" s="29" t="s">
        <v>1167</v>
      </c>
      <c r="C35" s="30"/>
      <c r="D35" s="30"/>
      <c r="E35" s="30">
        <v>63.58</v>
      </c>
      <c r="F35" s="31">
        <v>17</v>
      </c>
      <c r="G35" s="32">
        <v>63.58</v>
      </c>
      <c r="H35" s="30">
        <v>17</v>
      </c>
    </row>
    <row r="36" spans="1:8" ht="26.25" x14ac:dyDescent="0.25">
      <c r="A36" s="28" t="s">
        <v>705</v>
      </c>
      <c r="B36" s="29" t="s">
        <v>1168</v>
      </c>
      <c r="C36" s="30"/>
      <c r="D36" s="30"/>
      <c r="E36" s="30">
        <v>3.74</v>
      </c>
      <c r="F36" s="31">
        <v>1</v>
      </c>
      <c r="G36" s="32">
        <v>3.74</v>
      </c>
      <c r="H36" s="30">
        <v>1</v>
      </c>
    </row>
    <row r="37" spans="1:8" x14ac:dyDescent="0.25">
      <c r="A37" s="28" t="s">
        <v>636</v>
      </c>
      <c r="B37" s="29" t="s">
        <v>1171</v>
      </c>
      <c r="C37" s="30"/>
      <c r="D37" s="30"/>
      <c r="E37" s="30">
        <v>97.240000000000009</v>
      </c>
      <c r="F37" s="31">
        <v>26</v>
      </c>
      <c r="G37" s="32">
        <v>97.240000000000009</v>
      </c>
      <c r="H37" s="30">
        <v>26</v>
      </c>
    </row>
    <row r="38" spans="1:8" x14ac:dyDescent="0.25">
      <c r="A38" s="28" t="s">
        <v>658</v>
      </c>
      <c r="B38" s="29" t="s">
        <v>1172</v>
      </c>
      <c r="C38" s="30"/>
      <c r="D38" s="30"/>
      <c r="E38" s="30">
        <v>18.7</v>
      </c>
      <c r="F38" s="31">
        <v>5</v>
      </c>
      <c r="G38" s="32">
        <v>18.7</v>
      </c>
      <c r="H38" s="30">
        <v>5</v>
      </c>
    </row>
    <row r="39" spans="1:8" x14ac:dyDescent="0.25">
      <c r="A39" s="28" t="s">
        <v>698</v>
      </c>
      <c r="B39" s="29" t="s">
        <v>1184</v>
      </c>
      <c r="C39" s="30"/>
      <c r="D39" s="30"/>
      <c r="E39" s="30">
        <v>3.74</v>
      </c>
      <c r="F39" s="31">
        <v>1</v>
      </c>
      <c r="G39" s="32">
        <v>3.74</v>
      </c>
      <c r="H39" s="30">
        <v>1</v>
      </c>
    </row>
    <row r="40" spans="1:8" x14ac:dyDescent="0.25">
      <c r="A40" s="28" t="s">
        <v>629</v>
      </c>
      <c r="B40" s="29" t="s">
        <v>1185</v>
      </c>
      <c r="C40" s="30"/>
      <c r="D40" s="30"/>
      <c r="E40" s="30">
        <v>7.48</v>
      </c>
      <c r="F40" s="31">
        <v>2</v>
      </c>
      <c r="G40" s="32">
        <v>7.48</v>
      </c>
      <c r="H40" s="30">
        <v>2</v>
      </c>
    </row>
    <row r="41" spans="1:8" x14ac:dyDescent="0.25">
      <c r="A41" s="28" t="s">
        <v>646</v>
      </c>
      <c r="B41" s="29" t="s">
        <v>1191</v>
      </c>
      <c r="C41" s="30"/>
      <c r="D41" s="30"/>
      <c r="E41" s="30">
        <v>3.74</v>
      </c>
      <c r="F41" s="31">
        <v>1</v>
      </c>
      <c r="G41" s="32">
        <v>3.74</v>
      </c>
      <c r="H41" s="30">
        <v>1</v>
      </c>
    </row>
    <row r="42" spans="1:8" x14ac:dyDescent="0.25">
      <c r="A42" s="28" t="s">
        <v>683</v>
      </c>
      <c r="B42" s="29" t="s">
        <v>1194</v>
      </c>
      <c r="C42" s="30">
        <v>31.32</v>
      </c>
      <c r="D42" s="30">
        <v>2</v>
      </c>
      <c r="E42" s="30">
        <v>48.620000000000005</v>
      </c>
      <c r="F42" s="31">
        <v>13</v>
      </c>
      <c r="G42" s="32">
        <v>79.94</v>
      </c>
      <c r="H42" s="30">
        <v>15</v>
      </c>
    </row>
    <row r="43" spans="1:8" x14ac:dyDescent="0.25">
      <c r="A43" s="28" t="s">
        <v>686</v>
      </c>
      <c r="B43" s="29" t="s">
        <v>1196</v>
      </c>
      <c r="C43" s="30">
        <v>15.66</v>
      </c>
      <c r="D43" s="30">
        <v>1</v>
      </c>
      <c r="E43" s="30"/>
      <c r="F43" s="31"/>
      <c r="G43" s="32">
        <v>15.66</v>
      </c>
      <c r="H43" s="30">
        <v>1</v>
      </c>
    </row>
    <row r="44" spans="1:8" x14ac:dyDescent="0.25">
      <c r="A44" s="28" t="s">
        <v>657</v>
      </c>
      <c r="B44" s="29" t="s">
        <v>1199</v>
      </c>
      <c r="C44" s="30"/>
      <c r="D44" s="30"/>
      <c r="E44" s="30">
        <v>18.7</v>
      </c>
      <c r="F44" s="31">
        <v>5</v>
      </c>
      <c r="G44" s="32">
        <v>18.7</v>
      </c>
      <c r="H44" s="30">
        <v>5</v>
      </c>
    </row>
    <row r="45" spans="1:8" x14ac:dyDescent="0.25">
      <c r="A45" s="28" t="s">
        <v>685</v>
      </c>
      <c r="B45" s="29" t="s">
        <v>1200</v>
      </c>
      <c r="C45" s="30"/>
      <c r="D45" s="30"/>
      <c r="E45" s="30">
        <v>11.22</v>
      </c>
      <c r="F45" s="31">
        <v>3</v>
      </c>
      <c r="G45" s="32">
        <v>11.22</v>
      </c>
      <c r="H45" s="30">
        <v>3</v>
      </c>
    </row>
    <row r="46" spans="1:8" x14ac:dyDescent="0.25">
      <c r="A46" s="28" t="s">
        <v>638</v>
      </c>
      <c r="B46" s="29" t="s">
        <v>1214</v>
      </c>
      <c r="C46" s="30"/>
      <c r="D46" s="30"/>
      <c r="E46" s="30">
        <v>7.48</v>
      </c>
      <c r="F46" s="31">
        <v>2</v>
      </c>
      <c r="G46" s="32">
        <v>7.48</v>
      </c>
      <c r="H46" s="30">
        <v>2</v>
      </c>
    </row>
    <row r="47" spans="1:8" x14ac:dyDescent="0.25">
      <c r="A47" s="28" t="s">
        <v>637</v>
      </c>
      <c r="B47" s="29" t="s">
        <v>1216</v>
      </c>
      <c r="C47" s="30"/>
      <c r="D47" s="30"/>
      <c r="E47" s="30">
        <v>11.22</v>
      </c>
      <c r="F47" s="31">
        <v>3</v>
      </c>
      <c r="G47" s="32">
        <v>11.22</v>
      </c>
      <c r="H47" s="30">
        <v>3</v>
      </c>
    </row>
    <row r="48" spans="1:8" x14ac:dyDescent="0.25">
      <c r="A48" s="28" t="s">
        <v>640</v>
      </c>
      <c r="B48" s="29" t="s">
        <v>1221</v>
      </c>
      <c r="C48" s="30"/>
      <c r="D48" s="30"/>
      <c r="E48" s="30">
        <v>7.48</v>
      </c>
      <c r="F48" s="31">
        <v>2</v>
      </c>
      <c r="G48" s="32">
        <v>7.48</v>
      </c>
      <c r="H48" s="30">
        <v>2</v>
      </c>
    </row>
    <row r="49" spans="1:8" ht="26.25" x14ac:dyDescent="0.25">
      <c r="A49" s="28" t="s">
        <v>694</v>
      </c>
      <c r="B49" s="29" t="s">
        <v>1227</v>
      </c>
      <c r="C49" s="30">
        <v>140.94</v>
      </c>
      <c r="D49" s="30">
        <v>9</v>
      </c>
      <c r="E49" s="30"/>
      <c r="F49" s="31"/>
      <c r="G49" s="32">
        <v>140.94</v>
      </c>
      <c r="H49" s="30">
        <v>9</v>
      </c>
    </row>
    <row r="50" spans="1:8" x14ac:dyDescent="0.25">
      <c r="A50" s="28" t="s">
        <v>692</v>
      </c>
      <c r="B50" s="29" t="s">
        <v>1248</v>
      </c>
      <c r="C50" s="30"/>
      <c r="D50" s="30"/>
      <c r="E50" s="30">
        <v>14.96</v>
      </c>
      <c r="F50" s="31">
        <v>4</v>
      </c>
      <c r="G50" s="32">
        <v>14.96</v>
      </c>
      <c r="H50" s="30">
        <v>4</v>
      </c>
    </row>
    <row r="51" spans="1:8" x14ac:dyDescent="0.25">
      <c r="A51" s="28" t="s">
        <v>662</v>
      </c>
      <c r="B51" s="29" t="s">
        <v>663</v>
      </c>
      <c r="C51" s="30"/>
      <c r="D51" s="30"/>
      <c r="E51" s="30">
        <v>3.74</v>
      </c>
      <c r="F51" s="31">
        <v>1</v>
      </c>
      <c r="G51" s="32">
        <v>3.74</v>
      </c>
      <c r="H51" s="30">
        <v>1</v>
      </c>
    </row>
    <row r="52" spans="1:8" x14ac:dyDescent="0.25">
      <c r="A52" s="28" t="s">
        <v>669</v>
      </c>
      <c r="B52" s="29" t="s">
        <v>1260</v>
      </c>
      <c r="C52" s="30"/>
      <c r="D52" s="30"/>
      <c r="E52" s="30">
        <v>7.48</v>
      </c>
      <c r="F52" s="31">
        <v>2</v>
      </c>
      <c r="G52" s="32">
        <v>7.48</v>
      </c>
      <c r="H52" s="30">
        <v>2</v>
      </c>
    </row>
    <row r="53" spans="1:8" ht="26.25" x14ac:dyDescent="0.25">
      <c r="A53" s="28" t="s">
        <v>671</v>
      </c>
      <c r="B53" s="29" t="s">
        <v>1282</v>
      </c>
      <c r="C53" s="30"/>
      <c r="D53" s="30"/>
      <c r="E53" s="30">
        <v>11.22</v>
      </c>
      <c r="F53" s="31">
        <v>3</v>
      </c>
      <c r="G53" s="32">
        <v>11.22</v>
      </c>
      <c r="H53" s="30">
        <v>3</v>
      </c>
    </row>
    <row r="54" spans="1:8" x14ac:dyDescent="0.25">
      <c r="A54" s="28" t="s">
        <v>667</v>
      </c>
      <c r="B54" s="29" t="s">
        <v>1288</v>
      </c>
      <c r="C54" s="30"/>
      <c r="D54" s="30"/>
      <c r="E54" s="30">
        <v>3.74</v>
      </c>
      <c r="F54" s="31">
        <v>1</v>
      </c>
      <c r="G54" s="32">
        <v>3.74</v>
      </c>
      <c r="H54" s="30">
        <v>1</v>
      </c>
    </row>
    <row r="55" spans="1:8" x14ac:dyDescent="0.25">
      <c r="A55" s="28" t="s">
        <v>672</v>
      </c>
      <c r="B55" s="29" t="s">
        <v>1291</v>
      </c>
      <c r="C55" s="30"/>
      <c r="D55" s="30"/>
      <c r="E55" s="30">
        <v>11.22</v>
      </c>
      <c r="F55" s="31">
        <v>3</v>
      </c>
      <c r="G55" s="32">
        <v>11.22</v>
      </c>
      <c r="H55" s="30">
        <v>3</v>
      </c>
    </row>
    <row r="56" spans="1:8" x14ac:dyDescent="0.25">
      <c r="A56" s="28" t="s">
        <v>668</v>
      </c>
      <c r="B56" s="29" t="s">
        <v>1292</v>
      </c>
      <c r="C56" s="30"/>
      <c r="D56" s="30"/>
      <c r="E56" s="30">
        <v>7.48</v>
      </c>
      <c r="F56" s="31">
        <v>2</v>
      </c>
      <c r="G56" s="32">
        <v>7.48</v>
      </c>
      <c r="H56" s="30">
        <v>2</v>
      </c>
    </row>
    <row r="57" spans="1:8" ht="26.25" x14ac:dyDescent="0.25">
      <c r="A57" s="28" t="s">
        <v>644</v>
      </c>
      <c r="B57" s="29" t="s">
        <v>1299</v>
      </c>
      <c r="C57" s="30"/>
      <c r="D57" s="30"/>
      <c r="E57" s="30">
        <v>3.74</v>
      </c>
      <c r="F57" s="31">
        <v>1</v>
      </c>
      <c r="G57" s="32">
        <v>3.74</v>
      </c>
      <c r="H57" s="30">
        <v>1</v>
      </c>
    </row>
    <row r="58" spans="1:8" x14ac:dyDescent="0.25">
      <c r="A58" s="28" t="s">
        <v>647</v>
      </c>
      <c r="B58" s="29" t="s">
        <v>1300</v>
      </c>
      <c r="C58" s="30"/>
      <c r="D58" s="30"/>
      <c r="E58" s="30">
        <v>11.22</v>
      </c>
      <c r="F58" s="31">
        <v>3</v>
      </c>
      <c r="G58" s="32">
        <v>11.22</v>
      </c>
      <c r="H58" s="30">
        <v>3</v>
      </c>
    </row>
    <row r="59" spans="1:8" x14ac:dyDescent="0.25">
      <c r="A59" s="28" t="s">
        <v>651</v>
      </c>
      <c r="B59" s="29" t="s">
        <v>1301</v>
      </c>
      <c r="C59" s="30"/>
      <c r="D59" s="30"/>
      <c r="E59" s="30">
        <v>7.48</v>
      </c>
      <c r="F59" s="31">
        <v>2</v>
      </c>
      <c r="G59" s="32">
        <v>7.48</v>
      </c>
      <c r="H59" s="30">
        <v>2</v>
      </c>
    </row>
    <row r="60" spans="1:8" x14ac:dyDescent="0.25">
      <c r="A60" s="28" t="s">
        <v>639</v>
      </c>
      <c r="B60" s="29" t="s">
        <v>1304</v>
      </c>
      <c r="C60" s="30">
        <v>46.980000000000004</v>
      </c>
      <c r="D60" s="30">
        <v>3</v>
      </c>
      <c r="E60" s="30"/>
      <c r="F60" s="31"/>
      <c r="G60" s="32">
        <v>46.980000000000004</v>
      </c>
      <c r="H60" s="30">
        <v>3</v>
      </c>
    </row>
    <row r="61" spans="1:8" x14ac:dyDescent="0.25">
      <c r="A61" s="28" t="s">
        <v>655</v>
      </c>
      <c r="B61" s="29" t="s">
        <v>1309</v>
      </c>
      <c r="C61" s="30">
        <v>15.66</v>
      </c>
      <c r="D61" s="30">
        <v>1</v>
      </c>
      <c r="E61" s="30"/>
      <c r="F61" s="31"/>
      <c r="G61" s="32">
        <v>15.66</v>
      </c>
      <c r="H61" s="30">
        <v>1</v>
      </c>
    </row>
    <row r="62" spans="1:8" x14ac:dyDescent="0.25">
      <c r="A62" s="28" t="s">
        <v>656</v>
      </c>
      <c r="B62" s="29" t="s">
        <v>1316</v>
      </c>
      <c r="C62" s="30"/>
      <c r="D62" s="30"/>
      <c r="E62" s="30">
        <v>3.74</v>
      </c>
      <c r="F62" s="31">
        <v>1</v>
      </c>
      <c r="G62" s="32">
        <v>3.74</v>
      </c>
      <c r="H62" s="30">
        <v>1</v>
      </c>
    </row>
    <row r="63" spans="1:8" x14ac:dyDescent="0.25">
      <c r="A63" s="28" t="s">
        <v>645</v>
      </c>
      <c r="B63" s="29" t="s">
        <v>1319</v>
      </c>
      <c r="C63" s="30"/>
      <c r="D63" s="30"/>
      <c r="E63" s="30">
        <v>3.74</v>
      </c>
      <c r="F63" s="31">
        <v>1</v>
      </c>
      <c r="G63" s="32">
        <v>3.74</v>
      </c>
      <c r="H63" s="30">
        <v>1</v>
      </c>
    </row>
    <row r="64" spans="1:8" x14ac:dyDescent="0.25">
      <c r="A64" s="28" t="s">
        <v>653</v>
      </c>
      <c r="B64" s="29" t="s">
        <v>1321</v>
      </c>
      <c r="C64" s="30"/>
      <c r="D64" s="30"/>
      <c r="E64" s="30">
        <v>7.48</v>
      </c>
      <c r="F64" s="31">
        <v>2</v>
      </c>
      <c r="G64" s="32">
        <v>7.48</v>
      </c>
      <c r="H64" s="30">
        <v>2</v>
      </c>
    </row>
    <row r="65" spans="1:8" x14ac:dyDescent="0.25">
      <c r="A65" s="28" t="s">
        <v>677</v>
      </c>
      <c r="B65" s="29" t="s">
        <v>1322</v>
      </c>
      <c r="C65" s="30"/>
      <c r="D65" s="30"/>
      <c r="E65" s="30">
        <v>3.74</v>
      </c>
      <c r="F65" s="31">
        <v>1</v>
      </c>
      <c r="G65" s="32">
        <v>3.74</v>
      </c>
      <c r="H65" s="30">
        <v>1</v>
      </c>
    </row>
    <row r="66" spans="1:8" x14ac:dyDescent="0.25">
      <c r="A66" s="28" t="s">
        <v>697</v>
      </c>
      <c r="B66" s="29" t="s">
        <v>1339</v>
      </c>
      <c r="C66" s="30">
        <v>15.66</v>
      </c>
      <c r="D66" s="30">
        <v>1</v>
      </c>
      <c r="E66" s="30"/>
      <c r="F66" s="31"/>
      <c r="G66" s="32">
        <v>15.66</v>
      </c>
      <c r="H66" s="30">
        <v>1</v>
      </c>
    </row>
    <row r="67" spans="1:8" x14ac:dyDescent="0.25">
      <c r="A67" s="28" t="s">
        <v>696</v>
      </c>
      <c r="B67" s="29" t="s">
        <v>1341</v>
      </c>
      <c r="C67" s="30"/>
      <c r="D67" s="30"/>
      <c r="E67" s="30">
        <v>3.74</v>
      </c>
      <c r="F67" s="31">
        <v>1</v>
      </c>
      <c r="G67" s="32">
        <v>3.74</v>
      </c>
      <c r="H67" s="30">
        <v>1</v>
      </c>
    </row>
    <row r="68" spans="1:8" x14ac:dyDescent="0.25">
      <c r="A68" s="28" t="s">
        <v>703</v>
      </c>
      <c r="B68" s="29" t="s">
        <v>704</v>
      </c>
      <c r="C68" s="30"/>
      <c r="D68" s="30"/>
      <c r="E68" s="30">
        <v>18.7</v>
      </c>
      <c r="F68" s="31">
        <v>5</v>
      </c>
      <c r="G68" s="32">
        <v>18.7</v>
      </c>
      <c r="H68" s="30">
        <v>5</v>
      </c>
    </row>
    <row r="69" spans="1:8" ht="26.25" x14ac:dyDescent="0.25">
      <c r="A69" s="28" t="s">
        <v>713</v>
      </c>
      <c r="B69" s="29" t="s">
        <v>1361</v>
      </c>
      <c r="C69" s="30"/>
      <c r="D69" s="30"/>
      <c r="E69" s="30">
        <v>3.74</v>
      </c>
      <c r="F69" s="31">
        <v>1</v>
      </c>
      <c r="G69" s="32">
        <v>3.74</v>
      </c>
      <c r="H69" s="30">
        <v>1</v>
      </c>
    </row>
    <row r="70" spans="1:8" x14ac:dyDescent="0.25">
      <c r="A70" s="28" t="s">
        <v>541</v>
      </c>
      <c r="B70" s="29" t="s">
        <v>1697</v>
      </c>
      <c r="C70" s="30"/>
      <c r="D70" s="30"/>
      <c r="E70" s="30">
        <v>26.18</v>
      </c>
      <c r="F70" s="31">
        <v>7</v>
      </c>
      <c r="G70" s="32">
        <v>26.18</v>
      </c>
      <c r="H70" s="30">
        <v>7</v>
      </c>
    </row>
    <row r="71" spans="1:8" x14ac:dyDescent="0.25">
      <c r="A71" s="28" t="s">
        <v>566</v>
      </c>
      <c r="B71" s="29" t="s">
        <v>567</v>
      </c>
      <c r="C71" s="30"/>
      <c r="D71" s="30"/>
      <c r="E71" s="30">
        <v>3.74</v>
      </c>
      <c r="F71" s="31">
        <v>1</v>
      </c>
      <c r="G71" s="32">
        <v>3.74</v>
      </c>
      <c r="H71" s="30">
        <v>1</v>
      </c>
    </row>
    <row r="72" spans="1:8" x14ac:dyDescent="0.25">
      <c r="A72" s="28" t="s">
        <v>568</v>
      </c>
      <c r="B72" s="29" t="s">
        <v>569</v>
      </c>
      <c r="C72" s="30"/>
      <c r="D72" s="30"/>
      <c r="E72" s="30">
        <v>7.48</v>
      </c>
      <c r="F72" s="31">
        <v>2</v>
      </c>
      <c r="G72" s="32">
        <v>7.48</v>
      </c>
      <c r="H72" s="30">
        <v>2</v>
      </c>
    </row>
    <row r="73" spans="1:8" x14ac:dyDescent="0.25">
      <c r="A73" s="28" t="s">
        <v>550</v>
      </c>
      <c r="B73" s="29" t="s">
        <v>551</v>
      </c>
      <c r="C73" s="30"/>
      <c r="D73" s="30"/>
      <c r="E73" s="30">
        <v>3.74</v>
      </c>
      <c r="F73" s="31">
        <v>1</v>
      </c>
      <c r="G73" s="32">
        <v>3.74</v>
      </c>
      <c r="H73" s="30">
        <v>1</v>
      </c>
    </row>
    <row r="74" spans="1:8" x14ac:dyDescent="0.25">
      <c r="A74" s="28" t="s">
        <v>560</v>
      </c>
      <c r="B74" s="29" t="s">
        <v>561</v>
      </c>
      <c r="C74" s="30"/>
      <c r="D74" s="30"/>
      <c r="E74" s="30">
        <v>7.48</v>
      </c>
      <c r="F74" s="31">
        <v>2</v>
      </c>
      <c r="G74" s="32">
        <v>7.48</v>
      </c>
      <c r="H74" s="30">
        <v>2</v>
      </c>
    </row>
    <row r="75" spans="1:8" x14ac:dyDescent="0.25">
      <c r="A75" s="28" t="s">
        <v>542</v>
      </c>
      <c r="B75" s="29" t="s">
        <v>543</v>
      </c>
      <c r="C75" s="30"/>
      <c r="D75" s="30"/>
      <c r="E75" s="30">
        <v>11.22</v>
      </c>
      <c r="F75" s="31">
        <v>3</v>
      </c>
      <c r="G75" s="32">
        <v>11.22</v>
      </c>
      <c r="H75" s="30">
        <v>3</v>
      </c>
    </row>
    <row r="76" spans="1:8" ht="26.25" x14ac:dyDescent="0.25">
      <c r="A76" s="28" t="s">
        <v>1698</v>
      </c>
      <c r="B76" s="29" t="s">
        <v>1377</v>
      </c>
      <c r="C76" s="30"/>
      <c r="D76" s="30"/>
      <c r="E76" s="30">
        <v>7.48</v>
      </c>
      <c r="F76" s="31">
        <v>2</v>
      </c>
      <c r="G76" s="32">
        <v>7.48</v>
      </c>
      <c r="H76" s="30">
        <v>2</v>
      </c>
    </row>
    <row r="77" spans="1:8" x14ac:dyDescent="0.25">
      <c r="A77" s="28" t="s">
        <v>1699</v>
      </c>
      <c r="B77" s="29" t="s">
        <v>866</v>
      </c>
      <c r="C77" s="30"/>
      <c r="D77" s="30"/>
      <c r="E77" s="30">
        <v>3.74</v>
      </c>
      <c r="F77" s="31">
        <v>1</v>
      </c>
      <c r="G77" s="32">
        <v>3.74</v>
      </c>
      <c r="H77" s="30">
        <v>1</v>
      </c>
    </row>
    <row r="78" spans="1:8" x14ac:dyDescent="0.25">
      <c r="A78" s="28" t="s">
        <v>1700</v>
      </c>
      <c r="B78" s="29" t="s">
        <v>1387</v>
      </c>
      <c r="C78" s="30"/>
      <c r="D78" s="30"/>
      <c r="E78" s="30">
        <v>7.48</v>
      </c>
      <c r="F78" s="31">
        <v>2</v>
      </c>
      <c r="G78" s="32">
        <v>7.48</v>
      </c>
      <c r="H78" s="30">
        <v>2</v>
      </c>
    </row>
    <row r="79" spans="1:8" x14ac:dyDescent="0.25">
      <c r="A79" s="28" t="s">
        <v>1701</v>
      </c>
      <c r="B79" s="29" t="s">
        <v>932</v>
      </c>
      <c r="C79" s="30">
        <v>15.66</v>
      </c>
      <c r="D79" s="30">
        <v>1</v>
      </c>
      <c r="E79" s="30">
        <v>11.22</v>
      </c>
      <c r="F79" s="31">
        <v>3</v>
      </c>
      <c r="G79" s="32">
        <v>26.880000000000003</v>
      </c>
      <c r="H79" s="30">
        <v>4</v>
      </c>
    </row>
    <row r="80" spans="1:8" x14ac:dyDescent="0.25">
      <c r="A80" s="28" t="s">
        <v>1702</v>
      </c>
      <c r="B80" s="29" t="s">
        <v>936</v>
      </c>
      <c r="C80" s="30"/>
      <c r="D80" s="30"/>
      <c r="E80" s="30">
        <v>7.48</v>
      </c>
      <c r="F80" s="31">
        <v>2</v>
      </c>
      <c r="G80" s="32">
        <v>7.48</v>
      </c>
      <c r="H80" s="30">
        <v>2</v>
      </c>
    </row>
    <row r="81" spans="1:8" ht="26.25" x14ac:dyDescent="0.25">
      <c r="A81" s="28" t="s">
        <v>747</v>
      </c>
      <c r="B81" s="29" t="s">
        <v>1396</v>
      </c>
      <c r="C81" s="30"/>
      <c r="D81" s="30"/>
      <c r="E81" s="30">
        <v>3.74</v>
      </c>
      <c r="F81" s="31">
        <v>1</v>
      </c>
      <c r="G81" s="32">
        <v>3.74</v>
      </c>
      <c r="H81" s="30">
        <v>1</v>
      </c>
    </row>
    <row r="82" spans="1:8" x14ac:dyDescent="0.25">
      <c r="A82" s="28" t="s">
        <v>746</v>
      </c>
      <c r="B82" s="29" t="s">
        <v>1404</v>
      </c>
      <c r="C82" s="30"/>
      <c r="D82" s="30"/>
      <c r="E82" s="30">
        <v>3.74</v>
      </c>
      <c r="F82" s="31">
        <v>1</v>
      </c>
      <c r="G82" s="32">
        <v>3.74</v>
      </c>
      <c r="H82" s="30">
        <v>1</v>
      </c>
    </row>
    <row r="83" spans="1:8" x14ac:dyDescent="0.25">
      <c r="A83" s="28" t="s">
        <v>1703</v>
      </c>
      <c r="B83" s="29" t="s">
        <v>484</v>
      </c>
      <c r="C83" s="30">
        <v>62.64</v>
      </c>
      <c r="D83" s="30">
        <v>4</v>
      </c>
      <c r="E83" s="30"/>
      <c r="F83" s="31"/>
      <c r="G83" s="32">
        <v>62.64</v>
      </c>
      <c r="H83" s="30">
        <v>4</v>
      </c>
    </row>
    <row r="84" spans="1:8" x14ac:dyDescent="0.25">
      <c r="A84" s="28" t="s">
        <v>1704</v>
      </c>
      <c r="B84" s="29" t="s">
        <v>510</v>
      </c>
      <c r="C84" s="30"/>
      <c r="D84" s="30"/>
      <c r="E84" s="30">
        <v>11.22</v>
      </c>
      <c r="F84" s="31">
        <v>3</v>
      </c>
      <c r="G84" s="32">
        <v>11.22</v>
      </c>
      <c r="H84" s="30">
        <v>3</v>
      </c>
    </row>
    <row r="85" spans="1:8" x14ac:dyDescent="0.25">
      <c r="A85" s="28" t="s">
        <v>1705</v>
      </c>
      <c r="B85" s="29" t="s">
        <v>476</v>
      </c>
      <c r="C85" s="30">
        <v>15.66</v>
      </c>
      <c r="D85" s="30">
        <v>1</v>
      </c>
      <c r="E85" s="30"/>
      <c r="F85" s="31"/>
      <c r="G85" s="32">
        <v>15.66</v>
      </c>
      <c r="H85" s="30">
        <v>1</v>
      </c>
    </row>
    <row r="86" spans="1:8" ht="26.25" x14ac:dyDescent="0.25">
      <c r="A86" s="28" t="s">
        <v>1706</v>
      </c>
      <c r="B86" s="29" t="s">
        <v>503</v>
      </c>
      <c r="C86" s="30"/>
      <c r="D86" s="30"/>
      <c r="E86" s="30">
        <v>7.48</v>
      </c>
      <c r="F86" s="31">
        <v>2</v>
      </c>
      <c r="G86" s="32">
        <v>7.48</v>
      </c>
      <c r="H86" s="30">
        <v>2</v>
      </c>
    </row>
    <row r="87" spans="1:8" x14ac:dyDescent="0.25">
      <c r="A87" s="28" t="s">
        <v>1707</v>
      </c>
      <c r="B87" s="29" t="s">
        <v>610</v>
      </c>
      <c r="C87" s="30"/>
      <c r="D87" s="30"/>
      <c r="E87" s="30">
        <v>269.28000000000003</v>
      </c>
      <c r="F87" s="31">
        <v>72</v>
      </c>
      <c r="G87" s="32">
        <v>269.28000000000003</v>
      </c>
      <c r="H87" s="30">
        <v>72</v>
      </c>
    </row>
    <row r="88" spans="1:8" x14ac:dyDescent="0.25">
      <c r="A88" s="28" t="s">
        <v>1708</v>
      </c>
      <c r="B88" s="29" t="s">
        <v>1415</v>
      </c>
      <c r="C88" s="30"/>
      <c r="D88" s="30"/>
      <c r="E88" s="30">
        <v>7.48</v>
      </c>
      <c r="F88" s="31">
        <v>2</v>
      </c>
      <c r="G88" s="32">
        <v>7.48</v>
      </c>
      <c r="H88" s="30">
        <v>2</v>
      </c>
    </row>
    <row r="89" spans="1:8" x14ac:dyDescent="0.25">
      <c r="A89" s="28" t="s">
        <v>1709</v>
      </c>
      <c r="B89" s="29" t="s">
        <v>752</v>
      </c>
      <c r="C89" s="30"/>
      <c r="D89" s="30"/>
      <c r="E89" s="30">
        <v>7.48</v>
      </c>
      <c r="F89" s="31">
        <v>2</v>
      </c>
      <c r="G89" s="32">
        <v>7.48</v>
      </c>
      <c r="H89" s="30">
        <v>2</v>
      </c>
    </row>
    <row r="90" spans="1:8" x14ac:dyDescent="0.25">
      <c r="A90" s="28" t="s">
        <v>1710</v>
      </c>
      <c r="B90" s="29" t="s">
        <v>1419</v>
      </c>
      <c r="C90" s="30"/>
      <c r="D90" s="30"/>
      <c r="E90" s="30">
        <v>3.74</v>
      </c>
      <c r="F90" s="31">
        <v>1</v>
      </c>
      <c r="G90" s="32">
        <v>3.74</v>
      </c>
      <c r="H90" s="30">
        <v>1</v>
      </c>
    </row>
    <row r="91" spans="1:8" x14ac:dyDescent="0.25">
      <c r="A91" s="28" t="s">
        <v>1711</v>
      </c>
      <c r="B91" s="29" t="s">
        <v>470</v>
      </c>
      <c r="C91" s="30"/>
      <c r="D91" s="30"/>
      <c r="E91" s="30">
        <v>3.74</v>
      </c>
      <c r="F91" s="31">
        <v>1</v>
      </c>
      <c r="G91" s="32">
        <v>3.74</v>
      </c>
      <c r="H91" s="30">
        <v>1</v>
      </c>
    </row>
    <row r="92" spans="1:8" x14ac:dyDescent="0.25">
      <c r="A92" s="28" t="s">
        <v>1712</v>
      </c>
      <c r="B92" s="29" t="s">
        <v>886</v>
      </c>
      <c r="C92" s="30"/>
      <c r="D92" s="30"/>
      <c r="E92" s="30">
        <v>18.7</v>
      </c>
      <c r="F92" s="31">
        <v>5</v>
      </c>
      <c r="G92" s="32">
        <v>18.7</v>
      </c>
      <c r="H92" s="30">
        <v>5</v>
      </c>
    </row>
    <row r="93" spans="1:8" x14ac:dyDescent="0.25">
      <c r="A93" s="28" t="s">
        <v>1713</v>
      </c>
      <c r="B93" s="29" t="s">
        <v>1422</v>
      </c>
      <c r="C93" s="30"/>
      <c r="D93" s="30"/>
      <c r="E93" s="30">
        <v>67.320000000000007</v>
      </c>
      <c r="F93" s="31">
        <v>18</v>
      </c>
      <c r="G93" s="32">
        <v>67.320000000000007</v>
      </c>
      <c r="H93" s="30">
        <v>18</v>
      </c>
    </row>
    <row r="94" spans="1:8" x14ac:dyDescent="0.25">
      <c r="A94" s="28" t="s">
        <v>1714</v>
      </c>
      <c r="B94" s="29" t="s">
        <v>892</v>
      </c>
      <c r="C94" s="30"/>
      <c r="D94" s="30"/>
      <c r="E94" s="30">
        <v>33.660000000000004</v>
      </c>
      <c r="F94" s="31">
        <v>9</v>
      </c>
      <c r="G94" s="32">
        <v>33.660000000000004</v>
      </c>
      <c r="H94" s="30">
        <v>9</v>
      </c>
    </row>
    <row r="95" spans="1:8" x14ac:dyDescent="0.25">
      <c r="A95" s="28" t="s">
        <v>1715</v>
      </c>
      <c r="B95" s="29" t="s">
        <v>896</v>
      </c>
      <c r="C95" s="30"/>
      <c r="D95" s="30"/>
      <c r="E95" s="30">
        <v>14.96</v>
      </c>
      <c r="F95" s="31">
        <v>4</v>
      </c>
      <c r="G95" s="32">
        <v>14.96</v>
      </c>
      <c r="H95" s="30">
        <v>4</v>
      </c>
    </row>
    <row r="96" spans="1:8" x14ac:dyDescent="0.25">
      <c r="A96" s="28" t="s">
        <v>1716</v>
      </c>
      <c r="B96" s="29" t="s">
        <v>1423</v>
      </c>
      <c r="C96" s="30"/>
      <c r="D96" s="30"/>
      <c r="E96" s="30">
        <v>22.44</v>
      </c>
      <c r="F96" s="31">
        <v>6</v>
      </c>
      <c r="G96" s="32">
        <v>22.44</v>
      </c>
      <c r="H96" s="30">
        <v>6</v>
      </c>
    </row>
    <row r="97" spans="1:8" x14ac:dyDescent="0.25">
      <c r="A97" s="28" t="s">
        <v>1717</v>
      </c>
      <c r="B97" s="29" t="s">
        <v>765</v>
      </c>
      <c r="C97" s="30"/>
      <c r="D97" s="30"/>
      <c r="E97" s="30">
        <v>18.7</v>
      </c>
      <c r="F97" s="31">
        <v>5</v>
      </c>
      <c r="G97" s="32">
        <v>18.7</v>
      </c>
      <c r="H97" s="30">
        <v>5</v>
      </c>
    </row>
    <row r="98" spans="1:8" ht="26.25" x14ac:dyDescent="0.25">
      <c r="A98" s="28" t="s">
        <v>1718</v>
      </c>
      <c r="B98" s="29" t="s">
        <v>768</v>
      </c>
      <c r="C98" s="30"/>
      <c r="D98" s="30"/>
      <c r="E98" s="30">
        <v>11.22</v>
      </c>
      <c r="F98" s="31">
        <v>3</v>
      </c>
      <c r="G98" s="32">
        <v>11.22</v>
      </c>
      <c r="H98" s="30">
        <v>3</v>
      </c>
    </row>
    <row r="99" spans="1:8" x14ac:dyDescent="0.25">
      <c r="A99" s="28" t="s">
        <v>1719</v>
      </c>
      <c r="B99" s="29" t="s">
        <v>773</v>
      </c>
      <c r="C99" s="30"/>
      <c r="D99" s="30"/>
      <c r="E99" s="30">
        <v>3.74</v>
      </c>
      <c r="F99" s="31">
        <v>1</v>
      </c>
      <c r="G99" s="32">
        <v>3.74</v>
      </c>
      <c r="H99" s="30">
        <v>1</v>
      </c>
    </row>
    <row r="100" spans="1:8" x14ac:dyDescent="0.25">
      <c r="A100" s="28" t="s">
        <v>1720</v>
      </c>
      <c r="B100" s="29" t="s">
        <v>901</v>
      </c>
      <c r="C100" s="30"/>
      <c r="D100" s="30"/>
      <c r="E100" s="30">
        <v>7.48</v>
      </c>
      <c r="F100" s="31">
        <v>2</v>
      </c>
      <c r="G100" s="32">
        <v>7.48</v>
      </c>
      <c r="H100" s="30">
        <v>2</v>
      </c>
    </row>
    <row r="101" spans="1:8" x14ac:dyDescent="0.25">
      <c r="A101" s="28" t="s">
        <v>1721</v>
      </c>
      <c r="B101" s="29" t="s">
        <v>906</v>
      </c>
      <c r="C101" s="30"/>
      <c r="D101" s="30"/>
      <c r="E101" s="30">
        <v>3.74</v>
      </c>
      <c r="F101" s="31">
        <v>1</v>
      </c>
      <c r="G101" s="32">
        <v>3.74</v>
      </c>
      <c r="H101" s="30">
        <v>1</v>
      </c>
    </row>
    <row r="102" spans="1:8" x14ac:dyDescent="0.25">
      <c r="A102" s="28" t="s">
        <v>1722</v>
      </c>
      <c r="B102" s="29" t="s">
        <v>913</v>
      </c>
      <c r="C102" s="30"/>
      <c r="D102" s="30"/>
      <c r="E102" s="30">
        <v>3.74</v>
      </c>
      <c r="F102" s="31">
        <v>1</v>
      </c>
      <c r="G102" s="32">
        <v>3.74</v>
      </c>
      <c r="H102" s="30">
        <v>1</v>
      </c>
    </row>
    <row r="103" spans="1:8" ht="26.25" x14ac:dyDescent="0.25">
      <c r="A103" s="28" t="s">
        <v>1723</v>
      </c>
      <c r="B103" s="29" t="s">
        <v>780</v>
      </c>
      <c r="C103" s="30">
        <v>15.66</v>
      </c>
      <c r="D103" s="30">
        <v>1</v>
      </c>
      <c r="E103" s="30"/>
      <c r="F103" s="31"/>
      <c r="G103" s="32">
        <v>15.66</v>
      </c>
      <c r="H103" s="30">
        <v>1</v>
      </c>
    </row>
    <row r="104" spans="1:8" x14ac:dyDescent="0.25">
      <c r="A104" s="28" t="s">
        <v>1724</v>
      </c>
      <c r="B104" s="29" t="s">
        <v>1429</v>
      </c>
      <c r="C104" s="30"/>
      <c r="D104" s="30"/>
      <c r="E104" s="30">
        <v>11.22</v>
      </c>
      <c r="F104" s="31">
        <v>3</v>
      </c>
      <c r="G104" s="32">
        <v>11.22</v>
      </c>
      <c r="H104" s="30">
        <v>3</v>
      </c>
    </row>
    <row r="105" spans="1:8" x14ac:dyDescent="0.25">
      <c r="A105" s="28" t="s">
        <v>1725</v>
      </c>
      <c r="B105" s="29" t="s">
        <v>791</v>
      </c>
      <c r="C105" s="30"/>
      <c r="D105" s="30"/>
      <c r="E105" s="30">
        <v>7.48</v>
      </c>
      <c r="F105" s="31">
        <v>2</v>
      </c>
      <c r="G105" s="32">
        <v>7.48</v>
      </c>
      <c r="H105" s="30">
        <v>2</v>
      </c>
    </row>
    <row r="106" spans="1:8" x14ac:dyDescent="0.25">
      <c r="A106" s="28" t="s">
        <v>1726</v>
      </c>
      <c r="B106" s="29" t="s">
        <v>796</v>
      </c>
      <c r="C106" s="30"/>
      <c r="D106" s="30"/>
      <c r="E106" s="30">
        <v>11.22</v>
      </c>
      <c r="F106" s="31">
        <v>3</v>
      </c>
      <c r="G106" s="32">
        <v>11.22</v>
      </c>
      <c r="H106" s="30">
        <v>3</v>
      </c>
    </row>
    <row r="107" spans="1:8" x14ac:dyDescent="0.25">
      <c r="A107" s="28" t="s">
        <v>1727</v>
      </c>
      <c r="B107" s="29" t="s">
        <v>799</v>
      </c>
      <c r="C107" s="30"/>
      <c r="D107" s="30"/>
      <c r="E107" s="30">
        <v>3.74</v>
      </c>
      <c r="F107" s="31">
        <v>1</v>
      </c>
      <c r="G107" s="32">
        <v>3.74</v>
      </c>
      <c r="H107" s="30">
        <v>1</v>
      </c>
    </row>
    <row r="108" spans="1:8" x14ac:dyDescent="0.25">
      <c r="A108" s="28" t="s">
        <v>1728</v>
      </c>
      <c r="B108" s="29" t="s">
        <v>802</v>
      </c>
      <c r="C108" s="30"/>
      <c r="D108" s="30"/>
      <c r="E108" s="30">
        <v>14.96</v>
      </c>
      <c r="F108" s="31">
        <v>4</v>
      </c>
      <c r="G108" s="32">
        <v>14.96</v>
      </c>
      <c r="H108" s="30">
        <v>4</v>
      </c>
    </row>
    <row r="109" spans="1:8" x14ac:dyDescent="0.25">
      <c r="A109" s="28" t="s">
        <v>1729</v>
      </c>
      <c r="B109" s="29" t="s">
        <v>881</v>
      </c>
      <c r="C109" s="30"/>
      <c r="D109" s="30"/>
      <c r="E109" s="30">
        <v>3.74</v>
      </c>
      <c r="F109" s="31">
        <v>1</v>
      </c>
      <c r="G109" s="32">
        <v>3.74</v>
      </c>
      <c r="H109" s="30">
        <v>1</v>
      </c>
    </row>
    <row r="110" spans="1:8" x14ac:dyDescent="0.25">
      <c r="A110" s="28" t="s">
        <v>1730</v>
      </c>
      <c r="B110" s="29" t="s">
        <v>1442</v>
      </c>
      <c r="C110" s="30"/>
      <c r="D110" s="30"/>
      <c r="E110" s="30">
        <v>3.74</v>
      </c>
      <c r="F110" s="31">
        <v>1</v>
      </c>
      <c r="G110" s="32">
        <v>3.74</v>
      </c>
      <c r="H110" s="30">
        <v>1</v>
      </c>
    </row>
    <row r="111" spans="1:8" x14ac:dyDescent="0.25">
      <c r="A111" s="28" t="s">
        <v>1731</v>
      </c>
      <c r="B111" s="29" t="s">
        <v>1443</v>
      </c>
      <c r="C111" s="30"/>
      <c r="D111" s="30"/>
      <c r="E111" s="30">
        <v>3.74</v>
      </c>
      <c r="F111" s="31">
        <v>1</v>
      </c>
      <c r="G111" s="32">
        <v>3.74</v>
      </c>
      <c r="H111" s="30">
        <v>1</v>
      </c>
    </row>
    <row r="112" spans="1:8" x14ac:dyDescent="0.25">
      <c r="A112" s="28" t="s">
        <v>1732</v>
      </c>
      <c r="B112" s="29" t="s">
        <v>943</v>
      </c>
      <c r="C112" s="30"/>
      <c r="D112" s="30"/>
      <c r="E112" s="30">
        <v>3.74</v>
      </c>
      <c r="F112" s="31">
        <v>1</v>
      </c>
      <c r="G112" s="32">
        <v>3.74</v>
      </c>
      <c r="H112" s="30">
        <v>1</v>
      </c>
    </row>
    <row r="113" spans="1:8" x14ac:dyDescent="0.25">
      <c r="A113" s="28" t="s">
        <v>584</v>
      </c>
      <c r="B113" s="29" t="s">
        <v>585</v>
      </c>
      <c r="C113" s="30"/>
      <c r="D113" s="30"/>
      <c r="E113" s="30">
        <v>3.74</v>
      </c>
      <c r="F113" s="31">
        <v>1</v>
      </c>
      <c r="G113" s="32">
        <v>3.74</v>
      </c>
      <c r="H113" s="30">
        <v>1</v>
      </c>
    </row>
    <row r="114" spans="1:8" ht="26.25" x14ac:dyDescent="0.25">
      <c r="A114" s="28" t="s">
        <v>587</v>
      </c>
      <c r="B114" s="29" t="s">
        <v>1448</v>
      </c>
      <c r="C114" s="30"/>
      <c r="D114" s="30"/>
      <c r="E114" s="30">
        <v>11.22</v>
      </c>
      <c r="F114" s="31">
        <v>3</v>
      </c>
      <c r="G114" s="32">
        <v>11.22</v>
      </c>
      <c r="H114" s="30">
        <v>3</v>
      </c>
    </row>
    <row r="115" spans="1:8" x14ac:dyDescent="0.25">
      <c r="A115" s="28" t="s">
        <v>1733</v>
      </c>
      <c r="B115" s="29" t="s">
        <v>403</v>
      </c>
      <c r="C115" s="30"/>
      <c r="D115" s="30"/>
      <c r="E115" s="30">
        <v>7.48</v>
      </c>
      <c r="F115" s="31">
        <v>2</v>
      </c>
      <c r="G115" s="32">
        <v>7.48</v>
      </c>
      <c r="H115" s="30">
        <v>2</v>
      </c>
    </row>
    <row r="116" spans="1:8" x14ac:dyDescent="0.25">
      <c r="A116" s="28" t="s">
        <v>1734</v>
      </c>
      <c r="B116" s="29" t="s">
        <v>405</v>
      </c>
      <c r="C116" s="30">
        <v>15.66</v>
      </c>
      <c r="D116" s="30">
        <v>1</v>
      </c>
      <c r="E116" s="30">
        <v>7.48</v>
      </c>
      <c r="F116" s="31">
        <v>2</v>
      </c>
      <c r="G116" s="32">
        <v>23.14</v>
      </c>
      <c r="H116" s="30">
        <v>3</v>
      </c>
    </row>
    <row r="117" spans="1:8" x14ac:dyDescent="0.25">
      <c r="A117" s="28" t="s">
        <v>1735</v>
      </c>
      <c r="B117" s="29" t="s">
        <v>412</v>
      </c>
      <c r="C117" s="30"/>
      <c r="D117" s="30"/>
      <c r="E117" s="30">
        <v>3.74</v>
      </c>
      <c r="F117" s="31">
        <v>1</v>
      </c>
      <c r="G117" s="32">
        <v>3.74</v>
      </c>
      <c r="H117" s="30">
        <v>1</v>
      </c>
    </row>
    <row r="118" spans="1:8" x14ac:dyDescent="0.25">
      <c r="A118" s="28" t="s">
        <v>1736</v>
      </c>
      <c r="B118" s="29" t="s">
        <v>407</v>
      </c>
      <c r="C118" s="30"/>
      <c r="D118" s="30"/>
      <c r="E118" s="30">
        <v>3.74</v>
      </c>
      <c r="F118" s="31">
        <v>1</v>
      </c>
      <c r="G118" s="32">
        <v>3.74</v>
      </c>
      <c r="H118" s="30">
        <v>1</v>
      </c>
    </row>
    <row r="119" spans="1:8" x14ac:dyDescent="0.25">
      <c r="A119" s="28" t="s">
        <v>1737</v>
      </c>
      <c r="B119" s="29" t="s">
        <v>528</v>
      </c>
      <c r="C119" s="30"/>
      <c r="D119" s="30"/>
      <c r="E119" s="30">
        <v>11.22</v>
      </c>
      <c r="F119" s="31">
        <v>3</v>
      </c>
      <c r="G119" s="32">
        <v>11.22</v>
      </c>
      <c r="H119" s="30">
        <v>3</v>
      </c>
    </row>
    <row r="120" spans="1:8" x14ac:dyDescent="0.25">
      <c r="A120" s="28" t="s">
        <v>1738</v>
      </c>
      <c r="B120" s="29" t="s">
        <v>523</v>
      </c>
      <c r="C120" s="30"/>
      <c r="D120" s="30"/>
      <c r="E120" s="30">
        <v>7.48</v>
      </c>
      <c r="F120" s="31">
        <v>2</v>
      </c>
      <c r="G120" s="32">
        <v>7.48</v>
      </c>
      <c r="H120" s="30">
        <v>2</v>
      </c>
    </row>
    <row r="121" spans="1:8" x14ac:dyDescent="0.25">
      <c r="A121" s="28" t="s">
        <v>1739</v>
      </c>
      <c r="B121" s="29" t="s">
        <v>524</v>
      </c>
      <c r="C121" s="30"/>
      <c r="D121" s="30"/>
      <c r="E121" s="30">
        <v>37.4</v>
      </c>
      <c r="F121" s="31">
        <v>10</v>
      </c>
      <c r="G121" s="32">
        <v>37.4</v>
      </c>
      <c r="H121" s="30">
        <v>10</v>
      </c>
    </row>
    <row r="122" spans="1:8" x14ac:dyDescent="0.25">
      <c r="A122" s="28" t="s">
        <v>1740</v>
      </c>
      <c r="B122" s="29" t="s">
        <v>806</v>
      </c>
      <c r="C122" s="30"/>
      <c r="D122" s="30"/>
      <c r="E122" s="30">
        <v>14.96</v>
      </c>
      <c r="F122" s="31">
        <v>4</v>
      </c>
      <c r="G122" s="32">
        <v>14.96</v>
      </c>
      <c r="H122" s="30">
        <v>4</v>
      </c>
    </row>
    <row r="123" spans="1:8" x14ac:dyDescent="0.25">
      <c r="A123" s="28" t="s">
        <v>1741</v>
      </c>
      <c r="B123" s="29" t="s">
        <v>807</v>
      </c>
      <c r="C123" s="30"/>
      <c r="D123" s="30"/>
      <c r="E123" s="30">
        <v>29.92</v>
      </c>
      <c r="F123" s="31">
        <v>8</v>
      </c>
      <c r="G123" s="32">
        <v>29.92</v>
      </c>
      <c r="H123" s="30">
        <v>8</v>
      </c>
    </row>
    <row r="124" spans="1:8" x14ac:dyDescent="0.25">
      <c r="A124" s="28" t="s">
        <v>1742</v>
      </c>
      <c r="B124" s="29" t="s">
        <v>808</v>
      </c>
      <c r="C124" s="30"/>
      <c r="D124" s="30"/>
      <c r="E124" s="30">
        <v>3.74</v>
      </c>
      <c r="F124" s="31">
        <v>1</v>
      </c>
      <c r="G124" s="32">
        <v>3.74</v>
      </c>
      <c r="H124" s="30">
        <v>1</v>
      </c>
    </row>
    <row r="125" spans="1:8" ht="26.25" x14ac:dyDescent="0.25">
      <c r="A125" s="28" t="s">
        <v>1743</v>
      </c>
      <c r="B125" s="29" t="s">
        <v>809</v>
      </c>
      <c r="C125" s="30"/>
      <c r="D125" s="30"/>
      <c r="E125" s="30">
        <v>7.48</v>
      </c>
      <c r="F125" s="31">
        <v>2</v>
      </c>
      <c r="G125" s="32">
        <v>7.48</v>
      </c>
      <c r="H125" s="30">
        <v>2</v>
      </c>
    </row>
    <row r="126" spans="1:8" x14ac:dyDescent="0.25">
      <c r="A126" s="28" t="s">
        <v>1744</v>
      </c>
      <c r="B126" s="29" t="s">
        <v>811</v>
      </c>
      <c r="C126" s="30"/>
      <c r="D126" s="30"/>
      <c r="E126" s="30">
        <v>7.48</v>
      </c>
      <c r="F126" s="31">
        <v>2</v>
      </c>
      <c r="G126" s="32">
        <v>7.48</v>
      </c>
      <c r="H126" s="30">
        <v>2</v>
      </c>
    </row>
    <row r="127" spans="1:8" x14ac:dyDescent="0.25">
      <c r="A127" s="28" t="s">
        <v>1745</v>
      </c>
      <c r="B127" s="29" t="s">
        <v>814</v>
      </c>
      <c r="C127" s="30"/>
      <c r="D127" s="30"/>
      <c r="E127" s="30">
        <v>7.48</v>
      </c>
      <c r="F127" s="31">
        <v>2</v>
      </c>
      <c r="G127" s="32">
        <v>7.48</v>
      </c>
      <c r="H127" s="30">
        <v>2</v>
      </c>
    </row>
    <row r="128" spans="1:8" x14ac:dyDescent="0.25">
      <c r="A128" s="28" t="s">
        <v>1746</v>
      </c>
      <c r="B128" s="29" t="s">
        <v>1454</v>
      </c>
      <c r="C128" s="30"/>
      <c r="D128" s="30"/>
      <c r="E128" s="30">
        <v>3.74</v>
      </c>
      <c r="F128" s="31">
        <v>1</v>
      </c>
      <c r="G128" s="32">
        <v>3.74</v>
      </c>
      <c r="H128" s="30">
        <v>1</v>
      </c>
    </row>
    <row r="129" spans="1:8" x14ac:dyDescent="0.25">
      <c r="A129" s="28" t="s">
        <v>621</v>
      </c>
      <c r="B129" s="29" t="s">
        <v>622</v>
      </c>
      <c r="C129" s="30">
        <v>15.66</v>
      </c>
      <c r="D129" s="30">
        <v>1</v>
      </c>
      <c r="E129" s="30"/>
      <c r="F129" s="31"/>
      <c r="G129" s="32">
        <v>15.66</v>
      </c>
      <c r="H129" s="30">
        <v>1</v>
      </c>
    </row>
    <row r="130" spans="1:8" x14ac:dyDescent="0.25">
      <c r="A130" s="28" t="s">
        <v>1747</v>
      </c>
      <c r="B130" s="29" t="s">
        <v>1457</v>
      </c>
      <c r="C130" s="30"/>
      <c r="D130" s="30"/>
      <c r="E130" s="30">
        <v>18.7</v>
      </c>
      <c r="F130" s="31">
        <v>5</v>
      </c>
      <c r="G130" s="32">
        <v>18.7</v>
      </c>
      <c r="H130" s="30">
        <v>5</v>
      </c>
    </row>
    <row r="131" spans="1:8" x14ac:dyDescent="0.25">
      <c r="A131" s="28" t="s">
        <v>1748</v>
      </c>
      <c r="B131" s="29" t="s">
        <v>1458</v>
      </c>
      <c r="C131" s="30"/>
      <c r="D131" s="30"/>
      <c r="E131" s="30">
        <v>11.22</v>
      </c>
      <c r="F131" s="31">
        <v>3</v>
      </c>
      <c r="G131" s="32">
        <v>11.22</v>
      </c>
      <c r="H131" s="30">
        <v>3</v>
      </c>
    </row>
    <row r="132" spans="1:8" x14ac:dyDescent="0.25">
      <c r="A132" s="28" t="s">
        <v>1749</v>
      </c>
      <c r="B132" s="29" t="s">
        <v>829</v>
      </c>
      <c r="C132" s="30">
        <v>15.66</v>
      </c>
      <c r="D132" s="30">
        <v>1</v>
      </c>
      <c r="E132" s="30"/>
      <c r="F132" s="31"/>
      <c r="G132" s="32">
        <v>15.66</v>
      </c>
      <c r="H132" s="30">
        <v>1</v>
      </c>
    </row>
    <row r="133" spans="1:8" ht="26.25" x14ac:dyDescent="0.25">
      <c r="A133" s="28" t="s">
        <v>1750</v>
      </c>
      <c r="B133" s="29" t="s">
        <v>1459</v>
      </c>
      <c r="C133" s="30"/>
      <c r="D133" s="30"/>
      <c r="E133" s="30">
        <v>11.22</v>
      </c>
      <c r="F133" s="31">
        <v>3</v>
      </c>
      <c r="G133" s="32">
        <v>11.22</v>
      </c>
      <c r="H133" s="30">
        <v>3</v>
      </c>
    </row>
    <row r="134" spans="1:8" x14ac:dyDescent="0.25">
      <c r="A134" s="28" t="s">
        <v>1751</v>
      </c>
      <c r="B134" s="29" t="s">
        <v>1460</v>
      </c>
      <c r="C134" s="30"/>
      <c r="D134" s="30"/>
      <c r="E134" s="30">
        <v>3.74</v>
      </c>
      <c r="F134" s="31">
        <v>1</v>
      </c>
      <c r="G134" s="32">
        <v>3.74</v>
      </c>
      <c r="H134" s="30">
        <v>1</v>
      </c>
    </row>
    <row r="135" spans="1:8" x14ac:dyDescent="0.25">
      <c r="A135" s="28" t="s">
        <v>1752</v>
      </c>
      <c r="B135" s="29" t="s">
        <v>960</v>
      </c>
      <c r="C135" s="30"/>
      <c r="D135" s="30"/>
      <c r="E135" s="30">
        <v>18.7</v>
      </c>
      <c r="F135" s="31">
        <v>5</v>
      </c>
      <c r="G135" s="32">
        <v>18.7</v>
      </c>
      <c r="H135" s="30">
        <v>5</v>
      </c>
    </row>
    <row r="136" spans="1:8" x14ac:dyDescent="0.25">
      <c r="A136" s="28" t="s">
        <v>1753</v>
      </c>
      <c r="B136" s="29" t="s">
        <v>961</v>
      </c>
      <c r="C136" s="30"/>
      <c r="D136" s="30"/>
      <c r="E136" s="30">
        <v>7.48</v>
      </c>
      <c r="F136" s="31">
        <v>2</v>
      </c>
      <c r="G136" s="32">
        <v>7.48</v>
      </c>
      <c r="H136" s="30">
        <v>2</v>
      </c>
    </row>
    <row r="137" spans="1:8" x14ac:dyDescent="0.25">
      <c r="A137" s="28" t="s">
        <v>1754</v>
      </c>
      <c r="B137" s="29" t="s">
        <v>963</v>
      </c>
      <c r="C137" s="30">
        <v>15.66</v>
      </c>
      <c r="D137" s="30">
        <v>1</v>
      </c>
      <c r="E137" s="30"/>
      <c r="F137" s="31"/>
      <c r="G137" s="32">
        <v>15.66</v>
      </c>
      <c r="H137" s="30">
        <v>1</v>
      </c>
    </row>
    <row r="138" spans="1:8" x14ac:dyDescent="0.25">
      <c r="A138" s="28" t="s">
        <v>1755</v>
      </c>
      <c r="B138" s="29" t="s">
        <v>968</v>
      </c>
      <c r="C138" s="30">
        <v>31.32</v>
      </c>
      <c r="D138" s="30">
        <v>2</v>
      </c>
      <c r="E138" s="30"/>
      <c r="F138" s="31"/>
      <c r="G138" s="32">
        <v>31.32</v>
      </c>
      <c r="H138" s="30">
        <v>2</v>
      </c>
    </row>
    <row r="139" spans="1:8" x14ac:dyDescent="0.25">
      <c r="A139" s="28" t="s">
        <v>1756</v>
      </c>
      <c r="B139" s="29" t="s">
        <v>969</v>
      </c>
      <c r="C139" s="30"/>
      <c r="D139" s="30"/>
      <c r="E139" s="30">
        <v>11.22</v>
      </c>
      <c r="F139" s="31">
        <v>3</v>
      </c>
      <c r="G139" s="32">
        <v>11.22</v>
      </c>
      <c r="H139" s="30">
        <v>3</v>
      </c>
    </row>
    <row r="140" spans="1:8" ht="26.25" x14ac:dyDescent="0.25">
      <c r="A140" s="28" t="s">
        <v>1757</v>
      </c>
      <c r="B140" s="29" t="s">
        <v>1466</v>
      </c>
      <c r="C140" s="30"/>
      <c r="D140" s="30"/>
      <c r="E140" s="30">
        <v>18.7</v>
      </c>
      <c r="F140" s="31">
        <v>5</v>
      </c>
      <c r="G140" s="32">
        <v>18.7</v>
      </c>
      <c r="H140" s="30">
        <v>5</v>
      </c>
    </row>
    <row r="141" spans="1:8" x14ac:dyDescent="0.25">
      <c r="A141" s="28" t="s">
        <v>1758</v>
      </c>
      <c r="B141" s="29" t="s">
        <v>592</v>
      </c>
      <c r="C141" s="30"/>
      <c r="D141" s="30"/>
      <c r="E141" s="30">
        <v>7.48</v>
      </c>
      <c r="F141" s="31">
        <v>2</v>
      </c>
      <c r="G141" s="32">
        <v>7.48</v>
      </c>
      <c r="H141" s="30">
        <v>2</v>
      </c>
    </row>
    <row r="142" spans="1:8" x14ac:dyDescent="0.25">
      <c r="A142" s="28" t="s">
        <v>1759</v>
      </c>
      <c r="B142" s="29" t="s">
        <v>1760</v>
      </c>
      <c r="C142" s="30"/>
      <c r="D142" s="30"/>
      <c r="E142" s="30">
        <v>168.3</v>
      </c>
      <c r="F142" s="31">
        <v>45</v>
      </c>
      <c r="G142" s="32">
        <v>168.3</v>
      </c>
      <c r="H142" s="30">
        <v>45</v>
      </c>
    </row>
    <row r="143" spans="1:8" x14ac:dyDescent="0.25">
      <c r="A143" s="28" t="s">
        <v>1761</v>
      </c>
      <c r="B143" s="29" t="s">
        <v>591</v>
      </c>
      <c r="C143" s="30"/>
      <c r="D143" s="30"/>
      <c r="E143" s="30">
        <v>7.48</v>
      </c>
      <c r="F143" s="31">
        <v>2</v>
      </c>
      <c r="G143" s="32">
        <v>7.48</v>
      </c>
      <c r="H143" s="30">
        <v>2</v>
      </c>
    </row>
    <row r="144" spans="1:8" x14ac:dyDescent="0.25">
      <c r="A144" s="28" t="s">
        <v>1762</v>
      </c>
      <c r="B144" s="29" t="s">
        <v>597</v>
      </c>
      <c r="C144" s="30"/>
      <c r="D144" s="30"/>
      <c r="E144" s="30">
        <v>7.48</v>
      </c>
      <c r="F144" s="31">
        <v>2</v>
      </c>
      <c r="G144" s="32">
        <v>7.48</v>
      </c>
      <c r="H144" s="30">
        <v>2</v>
      </c>
    </row>
    <row r="145" spans="1:8" x14ac:dyDescent="0.25">
      <c r="A145" s="28" t="s">
        <v>600</v>
      </c>
      <c r="B145" s="29" t="s">
        <v>601</v>
      </c>
      <c r="C145" s="30"/>
      <c r="D145" s="30"/>
      <c r="E145" s="30">
        <v>3.74</v>
      </c>
      <c r="F145" s="31">
        <v>1</v>
      </c>
      <c r="G145" s="32">
        <v>3.74</v>
      </c>
      <c r="H145" s="30">
        <v>1</v>
      </c>
    </row>
    <row r="146" spans="1:8" x14ac:dyDescent="0.25">
      <c r="A146" s="28" t="s">
        <v>730</v>
      </c>
      <c r="B146" s="29" t="s">
        <v>731</v>
      </c>
      <c r="C146" s="30"/>
      <c r="D146" s="30"/>
      <c r="E146" s="30">
        <v>3.74</v>
      </c>
      <c r="F146" s="31">
        <v>1</v>
      </c>
      <c r="G146" s="32">
        <v>3.74</v>
      </c>
      <c r="H146" s="30">
        <v>1</v>
      </c>
    </row>
    <row r="147" spans="1:8" x14ac:dyDescent="0.25">
      <c r="A147" s="28" t="s">
        <v>727</v>
      </c>
      <c r="B147" s="29" t="s">
        <v>728</v>
      </c>
      <c r="C147" s="30"/>
      <c r="D147" s="30"/>
      <c r="E147" s="30">
        <v>3.74</v>
      </c>
      <c r="F147" s="31">
        <v>1</v>
      </c>
      <c r="G147" s="32">
        <v>3.74</v>
      </c>
      <c r="H147" s="30">
        <v>1</v>
      </c>
    </row>
    <row r="148" spans="1:8" x14ac:dyDescent="0.25">
      <c r="A148" s="28" t="s">
        <v>724</v>
      </c>
      <c r="B148" s="29" t="s">
        <v>1500</v>
      </c>
      <c r="C148" s="30"/>
      <c r="D148" s="30"/>
      <c r="E148" s="30">
        <v>7.48</v>
      </c>
      <c r="F148" s="31">
        <v>2</v>
      </c>
      <c r="G148" s="32">
        <v>7.48</v>
      </c>
      <c r="H148" s="30">
        <v>2</v>
      </c>
    </row>
    <row r="149" spans="1:8" x14ac:dyDescent="0.25">
      <c r="A149" s="28" t="s">
        <v>725</v>
      </c>
      <c r="B149" s="29" t="s">
        <v>726</v>
      </c>
      <c r="C149" s="30">
        <v>375.84000000000003</v>
      </c>
      <c r="D149" s="30">
        <v>24</v>
      </c>
      <c r="E149" s="30"/>
      <c r="F149" s="31"/>
      <c r="G149" s="32">
        <v>375.84000000000003</v>
      </c>
      <c r="H149" s="30">
        <v>24</v>
      </c>
    </row>
    <row r="150" spans="1:8" x14ac:dyDescent="0.25">
      <c r="A150" s="28" t="s">
        <v>715</v>
      </c>
      <c r="B150" s="29" t="s">
        <v>716</v>
      </c>
      <c r="C150" s="30"/>
      <c r="D150" s="30"/>
      <c r="E150" s="30">
        <v>3.74</v>
      </c>
      <c r="F150" s="31">
        <v>1</v>
      </c>
      <c r="G150" s="32">
        <v>3.74</v>
      </c>
      <c r="H150" s="30">
        <v>1</v>
      </c>
    </row>
    <row r="151" spans="1:8" x14ac:dyDescent="0.25">
      <c r="A151" s="28" t="s">
        <v>717</v>
      </c>
      <c r="B151" s="29" t="s">
        <v>1506</v>
      </c>
      <c r="C151" s="30"/>
      <c r="D151" s="30"/>
      <c r="E151" s="30">
        <v>3.74</v>
      </c>
      <c r="F151" s="31">
        <v>1</v>
      </c>
      <c r="G151" s="32">
        <v>3.74</v>
      </c>
      <c r="H151" s="30">
        <v>1</v>
      </c>
    </row>
    <row r="152" spans="1:8" x14ac:dyDescent="0.25">
      <c r="A152" s="28" t="s">
        <v>718</v>
      </c>
      <c r="B152" s="29" t="s">
        <v>1508</v>
      </c>
      <c r="C152" s="30"/>
      <c r="D152" s="30"/>
      <c r="E152" s="30">
        <v>11.22</v>
      </c>
      <c r="F152" s="31">
        <v>3</v>
      </c>
      <c r="G152" s="32">
        <v>11.22</v>
      </c>
      <c r="H152" s="30">
        <v>3</v>
      </c>
    </row>
    <row r="153" spans="1:8" x14ac:dyDescent="0.25">
      <c r="A153" s="28" t="s">
        <v>719</v>
      </c>
      <c r="B153" s="29" t="s">
        <v>720</v>
      </c>
      <c r="C153" s="30"/>
      <c r="D153" s="30"/>
      <c r="E153" s="30">
        <v>3.74</v>
      </c>
      <c r="F153" s="31">
        <v>1</v>
      </c>
      <c r="G153" s="32">
        <v>3.74</v>
      </c>
      <c r="H153" s="30">
        <v>1</v>
      </c>
    </row>
    <row r="154" spans="1:8" x14ac:dyDescent="0.25">
      <c r="A154" s="28" t="s">
        <v>736</v>
      </c>
      <c r="B154" s="29" t="s">
        <v>1513</v>
      </c>
      <c r="C154" s="30"/>
      <c r="D154" s="30"/>
      <c r="E154" s="30">
        <v>41.14</v>
      </c>
      <c r="F154" s="31">
        <v>11</v>
      </c>
      <c r="G154" s="32">
        <v>41.14</v>
      </c>
      <c r="H154" s="30">
        <v>11</v>
      </c>
    </row>
    <row r="155" spans="1:8" ht="26.25" x14ac:dyDescent="0.25">
      <c r="A155" s="28" t="s">
        <v>743</v>
      </c>
      <c r="B155" s="29" t="s">
        <v>1516</v>
      </c>
      <c r="C155" s="30"/>
      <c r="D155" s="30"/>
      <c r="E155" s="30">
        <v>26.18</v>
      </c>
      <c r="F155" s="31">
        <v>7</v>
      </c>
      <c r="G155" s="32">
        <v>26.18</v>
      </c>
      <c r="H155" s="30">
        <v>7</v>
      </c>
    </row>
    <row r="156" spans="1:8" x14ac:dyDescent="0.25">
      <c r="A156" s="28" t="s">
        <v>742</v>
      </c>
      <c r="B156" s="29" t="s">
        <v>1517</v>
      </c>
      <c r="C156" s="30"/>
      <c r="D156" s="30"/>
      <c r="E156" s="30">
        <v>3.74</v>
      </c>
      <c r="F156" s="31">
        <v>1</v>
      </c>
      <c r="G156" s="32">
        <v>3.74</v>
      </c>
      <c r="H156" s="30">
        <v>1</v>
      </c>
    </row>
    <row r="157" spans="1:8" x14ac:dyDescent="0.25">
      <c r="A157" s="28" t="s">
        <v>722</v>
      </c>
      <c r="B157" s="29" t="s">
        <v>1521</v>
      </c>
      <c r="C157" s="30"/>
      <c r="D157" s="30"/>
      <c r="E157" s="30">
        <v>3.74</v>
      </c>
      <c r="F157" s="31">
        <v>1</v>
      </c>
      <c r="G157" s="32">
        <v>3.74</v>
      </c>
      <c r="H157" s="30">
        <v>1</v>
      </c>
    </row>
    <row r="158" spans="1:8" x14ac:dyDescent="0.25">
      <c r="A158" s="28" t="s">
        <v>734</v>
      </c>
      <c r="B158" s="29" t="s">
        <v>1522</v>
      </c>
      <c r="C158" s="30"/>
      <c r="D158" s="30"/>
      <c r="E158" s="30">
        <v>14.96</v>
      </c>
      <c r="F158" s="31">
        <v>4</v>
      </c>
      <c r="G158" s="32">
        <v>14.96</v>
      </c>
      <c r="H158" s="30">
        <v>4</v>
      </c>
    </row>
    <row r="159" spans="1:8" x14ac:dyDescent="0.25">
      <c r="A159" s="28" t="s">
        <v>733</v>
      </c>
      <c r="B159" s="29" t="s">
        <v>1526</v>
      </c>
      <c r="C159" s="30"/>
      <c r="D159" s="30"/>
      <c r="E159" s="30">
        <v>41.14</v>
      </c>
      <c r="F159" s="31">
        <v>11</v>
      </c>
      <c r="G159" s="32">
        <v>41.14</v>
      </c>
      <c r="H159" s="30">
        <v>11</v>
      </c>
    </row>
    <row r="160" spans="1:8" x14ac:dyDescent="0.25">
      <c r="A160" s="28" t="s">
        <v>1763</v>
      </c>
      <c r="B160" s="29" t="s">
        <v>451</v>
      </c>
      <c r="C160" s="30"/>
      <c r="D160" s="30"/>
      <c r="E160" s="30">
        <v>7.48</v>
      </c>
      <c r="F160" s="31">
        <v>2</v>
      </c>
      <c r="G160" s="32">
        <v>7.48</v>
      </c>
      <c r="H160" s="30">
        <v>2</v>
      </c>
    </row>
    <row r="161" spans="1:8" ht="26.25" x14ac:dyDescent="0.25">
      <c r="A161" s="28" t="s">
        <v>1764</v>
      </c>
      <c r="B161" s="29" t="s">
        <v>454</v>
      </c>
      <c r="C161" s="30"/>
      <c r="D161" s="30"/>
      <c r="E161" s="30">
        <v>3.74</v>
      </c>
      <c r="F161" s="31">
        <v>1</v>
      </c>
      <c r="G161" s="32">
        <v>3.74</v>
      </c>
      <c r="H161" s="30">
        <v>1</v>
      </c>
    </row>
    <row r="162" spans="1:8" x14ac:dyDescent="0.25">
      <c r="A162" s="28" t="s">
        <v>1765</v>
      </c>
      <c r="B162" s="29" t="s">
        <v>434</v>
      </c>
      <c r="C162" s="30"/>
      <c r="D162" s="30"/>
      <c r="E162" s="30">
        <v>7.48</v>
      </c>
      <c r="F162" s="31">
        <v>2</v>
      </c>
      <c r="G162" s="32">
        <v>7.48</v>
      </c>
      <c r="H162" s="30">
        <v>2</v>
      </c>
    </row>
    <row r="163" spans="1:8" x14ac:dyDescent="0.25">
      <c r="A163" s="28" t="s">
        <v>1766</v>
      </c>
      <c r="B163" s="29" t="s">
        <v>444</v>
      </c>
      <c r="C163" s="30"/>
      <c r="D163" s="30"/>
      <c r="E163" s="30">
        <v>33.660000000000004</v>
      </c>
      <c r="F163" s="31">
        <v>9</v>
      </c>
      <c r="G163" s="32">
        <v>33.660000000000004</v>
      </c>
      <c r="H163" s="30">
        <v>9</v>
      </c>
    </row>
    <row r="164" spans="1:8" x14ac:dyDescent="0.25">
      <c r="A164" s="28" t="s">
        <v>1767</v>
      </c>
      <c r="B164" s="29" t="s">
        <v>441</v>
      </c>
      <c r="C164" s="30"/>
      <c r="D164" s="30"/>
      <c r="E164" s="30">
        <v>18.7</v>
      </c>
      <c r="F164" s="31">
        <v>5</v>
      </c>
      <c r="G164" s="32">
        <v>18.7</v>
      </c>
      <c r="H164" s="30">
        <v>5</v>
      </c>
    </row>
    <row r="165" spans="1:8" x14ac:dyDescent="0.25">
      <c r="A165" s="28" t="s">
        <v>1768</v>
      </c>
      <c r="B165" s="29" t="s">
        <v>445</v>
      </c>
      <c r="C165" s="30"/>
      <c r="D165" s="30"/>
      <c r="E165" s="30">
        <v>3.74</v>
      </c>
      <c r="F165" s="31">
        <v>1</v>
      </c>
      <c r="G165" s="32">
        <v>3.74</v>
      </c>
      <c r="H165" s="30">
        <v>1</v>
      </c>
    </row>
    <row r="166" spans="1:8" x14ac:dyDescent="0.25">
      <c r="A166" s="28" t="s">
        <v>1769</v>
      </c>
      <c r="B166" s="29" t="s">
        <v>439</v>
      </c>
      <c r="C166" s="30"/>
      <c r="D166" s="30"/>
      <c r="E166" s="30">
        <v>3.74</v>
      </c>
      <c r="F166" s="31">
        <v>1</v>
      </c>
      <c r="G166" s="32">
        <v>3.74</v>
      </c>
      <c r="H166" s="30">
        <v>1</v>
      </c>
    </row>
    <row r="167" spans="1:8" x14ac:dyDescent="0.25">
      <c r="A167" s="28" t="s">
        <v>1770</v>
      </c>
      <c r="B167" s="29" t="s">
        <v>1531</v>
      </c>
      <c r="C167" s="30"/>
      <c r="D167" s="30"/>
      <c r="E167" s="30">
        <v>3.74</v>
      </c>
      <c r="F167" s="31">
        <v>1</v>
      </c>
      <c r="G167" s="32">
        <v>3.74</v>
      </c>
      <c r="H167" s="30">
        <v>1</v>
      </c>
    </row>
    <row r="168" spans="1:8" x14ac:dyDescent="0.25">
      <c r="A168" s="28" t="s">
        <v>1771</v>
      </c>
      <c r="B168" s="29" t="s">
        <v>446</v>
      </c>
      <c r="C168" s="30"/>
      <c r="D168" s="30"/>
      <c r="E168" s="30">
        <v>11.22</v>
      </c>
      <c r="F168" s="31">
        <v>3</v>
      </c>
      <c r="G168" s="32">
        <v>11.22</v>
      </c>
      <c r="H168" s="30">
        <v>3</v>
      </c>
    </row>
    <row r="169" spans="1:8" x14ac:dyDescent="0.25">
      <c r="A169" s="28" t="s">
        <v>1772</v>
      </c>
      <c r="B169" s="29" t="s">
        <v>449</v>
      </c>
      <c r="C169" s="30">
        <v>15.66</v>
      </c>
      <c r="D169" s="30">
        <v>1</v>
      </c>
      <c r="E169" s="30"/>
      <c r="F169" s="31"/>
      <c r="G169" s="32">
        <v>15.66</v>
      </c>
      <c r="H169" s="30">
        <v>1</v>
      </c>
    </row>
    <row r="170" spans="1:8" x14ac:dyDescent="0.25">
      <c r="A170" s="28" t="s">
        <v>1773</v>
      </c>
      <c r="B170" s="29" t="s">
        <v>1533</v>
      </c>
      <c r="C170" s="30"/>
      <c r="D170" s="30"/>
      <c r="E170" s="30">
        <v>14.96</v>
      </c>
      <c r="F170" s="31">
        <v>4</v>
      </c>
      <c r="G170" s="32">
        <v>14.96</v>
      </c>
      <c r="H170" s="30">
        <v>4</v>
      </c>
    </row>
    <row r="171" spans="1:8" ht="26.25" x14ac:dyDescent="0.25">
      <c r="A171" s="28" t="s">
        <v>1774</v>
      </c>
      <c r="B171" s="29" t="s">
        <v>1535</v>
      </c>
      <c r="C171" s="30"/>
      <c r="D171" s="30"/>
      <c r="E171" s="30">
        <v>3.74</v>
      </c>
      <c r="F171" s="31">
        <v>1</v>
      </c>
      <c r="G171" s="32">
        <v>3.74</v>
      </c>
      <c r="H171" s="30">
        <v>1</v>
      </c>
    </row>
    <row r="172" spans="1:8" x14ac:dyDescent="0.25">
      <c r="A172" s="28" t="s">
        <v>1775</v>
      </c>
      <c r="B172" s="29" t="s">
        <v>429</v>
      </c>
      <c r="C172" s="30">
        <v>15.66</v>
      </c>
      <c r="D172" s="30">
        <v>1</v>
      </c>
      <c r="E172" s="30"/>
      <c r="F172" s="31"/>
      <c r="G172" s="32">
        <v>15.66</v>
      </c>
      <c r="H172" s="30">
        <v>1</v>
      </c>
    </row>
    <row r="173" spans="1:8" x14ac:dyDescent="0.25">
      <c r="A173" s="28" t="s">
        <v>1776</v>
      </c>
      <c r="B173" s="29" t="s">
        <v>431</v>
      </c>
      <c r="C173" s="30"/>
      <c r="D173" s="30"/>
      <c r="E173" s="30">
        <v>7.48</v>
      </c>
      <c r="F173" s="31">
        <v>2</v>
      </c>
      <c r="G173" s="32">
        <v>7.48</v>
      </c>
      <c r="H173" s="30">
        <v>2</v>
      </c>
    </row>
    <row r="174" spans="1:8" x14ac:dyDescent="0.25">
      <c r="A174" s="28" t="s">
        <v>1777</v>
      </c>
      <c r="B174" s="29" t="s">
        <v>416</v>
      </c>
      <c r="C174" s="30"/>
      <c r="D174" s="30"/>
      <c r="E174" s="30">
        <v>11.22</v>
      </c>
      <c r="F174" s="31">
        <v>3</v>
      </c>
      <c r="G174" s="32">
        <v>11.22</v>
      </c>
      <c r="H174" s="30">
        <v>3</v>
      </c>
    </row>
    <row r="175" spans="1:8" x14ac:dyDescent="0.25">
      <c r="A175" s="28" t="s">
        <v>1778</v>
      </c>
      <c r="B175" s="29" t="s">
        <v>1779</v>
      </c>
      <c r="C175" s="30"/>
      <c r="D175" s="30"/>
      <c r="E175" s="30">
        <v>7.48</v>
      </c>
      <c r="F175" s="31">
        <v>2</v>
      </c>
      <c r="G175" s="32">
        <v>7.48</v>
      </c>
      <c r="H175" s="30">
        <v>2</v>
      </c>
    </row>
    <row r="176" spans="1:8" x14ac:dyDescent="0.25">
      <c r="A176" s="28" t="s">
        <v>1780</v>
      </c>
      <c r="B176" s="29" t="s">
        <v>834</v>
      </c>
      <c r="C176" s="30">
        <v>15.66</v>
      </c>
      <c r="D176" s="30">
        <v>1</v>
      </c>
      <c r="E176" s="30"/>
      <c r="F176" s="31"/>
      <c r="G176" s="32">
        <v>15.66</v>
      </c>
      <c r="H176" s="30">
        <v>1</v>
      </c>
    </row>
    <row r="177" spans="1:8" ht="26.25" x14ac:dyDescent="0.25">
      <c r="A177" s="28" t="s">
        <v>1781</v>
      </c>
      <c r="B177" s="29" t="s">
        <v>835</v>
      </c>
      <c r="C177" s="30"/>
      <c r="D177" s="30"/>
      <c r="E177" s="30">
        <v>104.72</v>
      </c>
      <c r="F177" s="31">
        <v>28</v>
      </c>
      <c r="G177" s="32">
        <v>104.72</v>
      </c>
      <c r="H177" s="30">
        <v>28</v>
      </c>
    </row>
    <row r="178" spans="1:8" x14ac:dyDescent="0.25">
      <c r="A178" s="28" t="s">
        <v>1782</v>
      </c>
      <c r="B178" s="29" t="s">
        <v>1537</v>
      </c>
      <c r="C178" s="30"/>
      <c r="D178" s="30"/>
      <c r="E178" s="30">
        <v>3.74</v>
      </c>
      <c r="F178" s="31">
        <v>1</v>
      </c>
      <c r="G178" s="32">
        <v>3.74</v>
      </c>
      <c r="H178" s="30">
        <v>1</v>
      </c>
    </row>
    <row r="179" spans="1:8" x14ac:dyDescent="0.25">
      <c r="A179" s="28" t="s">
        <v>1783</v>
      </c>
      <c r="B179" s="29" t="s">
        <v>838</v>
      </c>
      <c r="C179" s="30"/>
      <c r="D179" s="30"/>
      <c r="E179" s="30">
        <v>11.22</v>
      </c>
      <c r="F179" s="31">
        <v>3</v>
      </c>
      <c r="G179" s="32">
        <v>11.22</v>
      </c>
      <c r="H179" s="30">
        <v>3</v>
      </c>
    </row>
    <row r="180" spans="1:8" ht="26.25" x14ac:dyDescent="0.25">
      <c r="A180" s="28" t="s">
        <v>1784</v>
      </c>
      <c r="B180" s="29" t="s">
        <v>1538</v>
      </c>
      <c r="C180" s="30"/>
      <c r="D180" s="30"/>
      <c r="E180" s="30">
        <v>7.48</v>
      </c>
      <c r="F180" s="31">
        <v>2</v>
      </c>
      <c r="G180" s="32">
        <v>7.48</v>
      </c>
      <c r="H180" s="30">
        <v>2</v>
      </c>
    </row>
    <row r="181" spans="1:8" x14ac:dyDescent="0.25">
      <c r="A181" s="28" t="s">
        <v>1785</v>
      </c>
      <c r="B181" s="29" t="s">
        <v>849</v>
      </c>
      <c r="C181" s="30">
        <v>234.9</v>
      </c>
      <c r="D181" s="30">
        <v>15</v>
      </c>
      <c r="E181" s="30"/>
      <c r="F181" s="31"/>
      <c r="G181" s="32">
        <v>234.9</v>
      </c>
      <c r="H181" s="30">
        <v>15</v>
      </c>
    </row>
    <row r="182" spans="1:8" x14ac:dyDescent="0.25">
      <c r="A182" s="28" t="s">
        <v>1786</v>
      </c>
      <c r="B182" s="29" t="s">
        <v>856</v>
      </c>
      <c r="C182" s="30"/>
      <c r="D182" s="30"/>
      <c r="E182" s="30">
        <v>59.84</v>
      </c>
      <c r="F182" s="31">
        <v>16</v>
      </c>
      <c r="G182" s="32">
        <v>59.84</v>
      </c>
      <c r="H182" s="30">
        <v>16</v>
      </c>
    </row>
    <row r="183" spans="1:8" ht="26.25" x14ac:dyDescent="0.25">
      <c r="A183" s="28" t="s">
        <v>1787</v>
      </c>
      <c r="B183" s="29" t="s">
        <v>473</v>
      </c>
      <c r="C183" s="30"/>
      <c r="D183" s="30"/>
      <c r="E183" s="30">
        <v>22.44</v>
      </c>
      <c r="F183" s="31">
        <v>6</v>
      </c>
      <c r="G183" s="32">
        <v>22.44</v>
      </c>
      <c r="H183" s="30">
        <v>6</v>
      </c>
    </row>
  </sheetData>
  <mergeCells count="3">
    <mergeCell ref="E1:H1"/>
    <mergeCell ref="A2:H2"/>
    <mergeCell ref="A3:H3"/>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B1:F240"/>
  <sheetViews>
    <sheetView showGridLines="0" zoomScale="75" zoomScaleNormal="75" workbookViewId="0">
      <selection activeCell="K15" sqref="K15"/>
    </sheetView>
  </sheetViews>
  <sheetFormatPr defaultRowHeight="15" x14ac:dyDescent="0.25"/>
  <cols>
    <col min="1" max="1" width="3.28515625" style="10" customWidth="1"/>
    <col min="2" max="2" width="13.140625" style="10" customWidth="1"/>
    <col min="3" max="3" width="54.42578125" style="10" customWidth="1"/>
    <col min="4" max="4" width="12.42578125" style="10" bestFit="1" customWidth="1"/>
    <col min="5" max="5" width="11.42578125" style="10" bestFit="1" customWidth="1"/>
    <col min="6" max="6" width="13.7109375" style="10" customWidth="1"/>
    <col min="7" max="16384" width="9.140625" style="10"/>
  </cols>
  <sheetData>
    <row r="1" spans="2:6" x14ac:dyDescent="0.25">
      <c r="D1" s="513" t="s">
        <v>1539</v>
      </c>
      <c r="E1" s="513"/>
      <c r="F1" s="513"/>
    </row>
    <row r="2" spans="2:6" x14ac:dyDescent="0.25">
      <c r="D2" s="513"/>
      <c r="E2" s="513"/>
      <c r="F2" s="513"/>
    </row>
    <row r="3" spans="2:6" x14ac:dyDescent="0.25">
      <c r="D3" s="513"/>
      <c r="E3" s="513"/>
      <c r="F3" s="513"/>
    </row>
    <row r="4" spans="2:6" ht="35.25" customHeight="1" x14ac:dyDescent="0.25">
      <c r="D4" s="513"/>
      <c r="E4" s="513"/>
      <c r="F4" s="513"/>
    </row>
    <row r="5" spans="2:6" ht="15.75" x14ac:dyDescent="0.25">
      <c r="B5" s="19" t="s">
        <v>1540</v>
      </c>
      <c r="C5" s="20"/>
      <c r="D5" s="20"/>
    </row>
    <row r="6" spans="2:6" ht="27" customHeight="1" x14ac:dyDescent="0.25">
      <c r="B6" s="518" t="s">
        <v>1541</v>
      </c>
      <c r="C6" s="518"/>
      <c r="D6" s="518"/>
    </row>
    <row r="7" spans="2:6" ht="34.5" customHeight="1" x14ac:dyDescent="0.25">
      <c r="B7" s="21" t="s">
        <v>398</v>
      </c>
      <c r="C7" s="21" t="s">
        <v>399</v>
      </c>
      <c r="D7" s="21" t="s">
        <v>1542</v>
      </c>
      <c r="E7" s="21" t="s">
        <v>1036</v>
      </c>
      <c r="F7" s="21" t="s">
        <v>1037</v>
      </c>
    </row>
    <row r="8" spans="2:6" x14ac:dyDescent="0.25">
      <c r="B8" s="22"/>
      <c r="C8" s="22" t="s">
        <v>334</v>
      </c>
      <c r="D8" s="181">
        <f>SUM(D9:D273)</f>
        <v>476555.8800000003</v>
      </c>
      <c r="E8" s="24">
        <f t="shared" ref="E8:F8" si="0">SUM(E9:E273)</f>
        <v>38332</v>
      </c>
      <c r="F8" s="24">
        <f t="shared" si="0"/>
        <v>40392</v>
      </c>
    </row>
    <row r="9" spans="2:6" ht="30" x14ac:dyDescent="0.25">
      <c r="B9" s="177">
        <v>10000114</v>
      </c>
      <c r="C9" s="16" t="s">
        <v>1814</v>
      </c>
      <c r="D9" s="23">
        <v>500.52000000000004</v>
      </c>
      <c r="E9" s="23">
        <v>43</v>
      </c>
      <c r="F9" s="23">
        <v>43</v>
      </c>
    </row>
    <row r="10" spans="2:6" x14ac:dyDescent="0.25">
      <c r="B10" s="177">
        <v>10000214</v>
      </c>
      <c r="C10" s="16" t="s">
        <v>1817</v>
      </c>
      <c r="D10" s="23">
        <v>1455</v>
      </c>
      <c r="E10" s="23">
        <v>125</v>
      </c>
      <c r="F10" s="23">
        <v>125</v>
      </c>
    </row>
    <row r="11" spans="2:6" ht="30" x14ac:dyDescent="0.25">
      <c r="B11" s="177">
        <v>10000234</v>
      </c>
      <c r="C11" s="16" t="s">
        <v>984</v>
      </c>
      <c r="D11" s="23">
        <v>47787</v>
      </c>
      <c r="E11" s="23">
        <v>4025</v>
      </c>
      <c r="F11" s="23">
        <v>3128</v>
      </c>
    </row>
    <row r="12" spans="2:6" x14ac:dyDescent="0.25">
      <c r="B12" s="177">
        <v>10000287</v>
      </c>
      <c r="C12" s="16" t="s">
        <v>1543</v>
      </c>
      <c r="D12" s="23">
        <v>1420.08</v>
      </c>
      <c r="E12" s="23">
        <v>122</v>
      </c>
      <c r="F12" s="23">
        <v>122</v>
      </c>
    </row>
    <row r="13" spans="2:6" x14ac:dyDescent="0.25">
      <c r="B13" s="177">
        <v>10000310</v>
      </c>
      <c r="C13" s="16" t="s">
        <v>1544</v>
      </c>
      <c r="D13" s="23">
        <v>1734.3600000000001</v>
      </c>
      <c r="E13" s="23">
        <v>146</v>
      </c>
      <c r="F13" s="23">
        <v>149</v>
      </c>
    </row>
    <row r="14" spans="2:6" x14ac:dyDescent="0.25">
      <c r="B14" s="177">
        <v>10000343</v>
      </c>
      <c r="C14" s="16" t="s">
        <v>1545</v>
      </c>
      <c r="D14" s="23">
        <v>151.32</v>
      </c>
      <c r="E14" s="23">
        <v>9</v>
      </c>
      <c r="F14" s="23">
        <v>21</v>
      </c>
    </row>
    <row r="15" spans="2:6" x14ac:dyDescent="0.25">
      <c r="B15" s="177">
        <v>10000442</v>
      </c>
      <c r="C15" s="16" t="s">
        <v>1546</v>
      </c>
      <c r="D15" s="23">
        <v>23.28</v>
      </c>
      <c r="E15" s="23">
        <v>2</v>
      </c>
      <c r="F15" s="23">
        <v>2</v>
      </c>
    </row>
    <row r="16" spans="2:6" x14ac:dyDescent="0.25">
      <c r="B16" s="177">
        <v>10000453</v>
      </c>
      <c r="C16" s="16" t="s">
        <v>1547</v>
      </c>
      <c r="D16" s="23">
        <v>11.64</v>
      </c>
      <c r="E16" s="23">
        <v>1</v>
      </c>
      <c r="F16" s="23">
        <v>1</v>
      </c>
    </row>
    <row r="17" spans="2:6" x14ac:dyDescent="0.25">
      <c r="B17" s="177">
        <v>10000491</v>
      </c>
      <c r="C17" s="16" t="s">
        <v>1548</v>
      </c>
      <c r="D17" s="23">
        <v>2013.72</v>
      </c>
      <c r="E17" s="23">
        <v>170</v>
      </c>
      <c r="F17" s="23">
        <v>173</v>
      </c>
    </row>
    <row r="18" spans="2:6" x14ac:dyDescent="0.25">
      <c r="B18" s="177">
        <v>10000492</v>
      </c>
      <c r="C18" s="16" t="s">
        <v>1549</v>
      </c>
      <c r="D18" s="23">
        <v>1001.0400000000001</v>
      </c>
      <c r="E18" s="23">
        <v>86</v>
      </c>
      <c r="F18" s="23">
        <v>86</v>
      </c>
    </row>
    <row r="19" spans="2:6" x14ac:dyDescent="0.25">
      <c r="B19" s="177">
        <v>10000502</v>
      </c>
      <c r="C19" s="16" t="s">
        <v>1550</v>
      </c>
      <c r="D19" s="23">
        <v>2246.52</v>
      </c>
      <c r="E19" s="23">
        <v>189</v>
      </c>
      <c r="F19" s="23">
        <v>193</v>
      </c>
    </row>
    <row r="20" spans="2:6" ht="30" x14ac:dyDescent="0.25">
      <c r="B20" s="177">
        <v>10000873</v>
      </c>
      <c r="C20" s="16" t="s">
        <v>1815</v>
      </c>
      <c r="D20" s="23">
        <v>1571.4</v>
      </c>
      <c r="E20" s="23">
        <v>132</v>
      </c>
      <c r="F20" s="23">
        <v>135</v>
      </c>
    </row>
    <row r="21" spans="2:6" x14ac:dyDescent="0.25">
      <c r="B21" s="177">
        <v>10000945</v>
      </c>
      <c r="C21" s="16" t="s">
        <v>1551</v>
      </c>
      <c r="D21" s="23">
        <v>2002.0800000000002</v>
      </c>
      <c r="E21" s="23">
        <v>169</v>
      </c>
      <c r="F21" s="23">
        <v>172</v>
      </c>
    </row>
    <row r="22" spans="2:6" x14ac:dyDescent="0.25">
      <c r="B22" s="177">
        <v>10000995</v>
      </c>
      <c r="C22" s="16" t="s">
        <v>1552</v>
      </c>
      <c r="D22" s="23">
        <v>1478.28</v>
      </c>
      <c r="E22" s="23">
        <v>86</v>
      </c>
      <c r="F22" s="23">
        <v>130</v>
      </c>
    </row>
    <row r="23" spans="2:6" x14ac:dyDescent="0.25">
      <c r="B23" s="177">
        <v>10001023</v>
      </c>
      <c r="C23" s="16" t="s">
        <v>1553</v>
      </c>
      <c r="D23" s="23">
        <v>23.28</v>
      </c>
      <c r="E23" s="23">
        <v>2</v>
      </c>
      <c r="F23" s="23">
        <v>2</v>
      </c>
    </row>
    <row r="24" spans="2:6" ht="30" x14ac:dyDescent="0.25">
      <c r="B24" s="177">
        <v>10001204</v>
      </c>
      <c r="C24" s="16" t="s">
        <v>1816</v>
      </c>
      <c r="D24" s="23">
        <v>256.08</v>
      </c>
      <c r="E24" s="23">
        <v>13</v>
      </c>
      <c r="F24" s="23">
        <v>22</v>
      </c>
    </row>
    <row r="25" spans="2:6" x14ac:dyDescent="0.25">
      <c r="B25" s="177">
        <v>10001273</v>
      </c>
      <c r="C25" s="16" t="s">
        <v>1818</v>
      </c>
      <c r="D25" s="23">
        <v>23.28</v>
      </c>
      <c r="E25" s="23">
        <v>2</v>
      </c>
      <c r="F25" s="23">
        <v>2</v>
      </c>
    </row>
    <row r="26" spans="2:6" ht="30" x14ac:dyDescent="0.25">
      <c r="B26" s="177">
        <v>10001411</v>
      </c>
      <c r="C26" s="16" t="s">
        <v>1819</v>
      </c>
      <c r="D26" s="23">
        <v>34.92</v>
      </c>
      <c r="E26" s="23">
        <v>3</v>
      </c>
      <c r="F26" s="23">
        <v>3</v>
      </c>
    </row>
    <row r="27" spans="2:6" x14ac:dyDescent="0.25">
      <c r="B27" s="177">
        <v>10001535</v>
      </c>
      <c r="C27" s="16" t="s">
        <v>1870</v>
      </c>
      <c r="D27" s="23">
        <v>7600.92</v>
      </c>
      <c r="E27" s="23">
        <v>646</v>
      </c>
      <c r="F27" s="23">
        <v>653</v>
      </c>
    </row>
    <row r="28" spans="2:6" ht="30" x14ac:dyDescent="0.25">
      <c r="B28" s="177">
        <v>10011401</v>
      </c>
      <c r="C28" s="16" t="s">
        <v>1554</v>
      </c>
      <c r="D28" s="23">
        <v>2991.48</v>
      </c>
      <c r="E28" s="23">
        <v>160</v>
      </c>
      <c r="F28" s="23">
        <v>257</v>
      </c>
    </row>
    <row r="29" spans="2:6" ht="30" x14ac:dyDescent="0.25">
      <c r="B29" s="177">
        <v>10011803</v>
      </c>
      <c r="C29" s="16" t="s">
        <v>985</v>
      </c>
      <c r="D29" s="23">
        <v>51162.96</v>
      </c>
      <c r="E29" s="23">
        <v>4225</v>
      </c>
      <c r="F29" s="23">
        <v>4465</v>
      </c>
    </row>
    <row r="30" spans="2:6" ht="30" x14ac:dyDescent="0.25">
      <c r="B30" s="177">
        <v>10011804</v>
      </c>
      <c r="C30" s="16" t="s">
        <v>986</v>
      </c>
      <c r="D30" s="23">
        <v>45535.68</v>
      </c>
      <c r="E30" s="23">
        <v>3553</v>
      </c>
      <c r="F30" s="23">
        <v>3944</v>
      </c>
    </row>
    <row r="31" spans="2:6" ht="30" x14ac:dyDescent="0.25">
      <c r="B31" s="177">
        <v>10012202</v>
      </c>
      <c r="C31" s="16" t="s">
        <v>1555</v>
      </c>
      <c r="D31" s="23">
        <v>14608.2</v>
      </c>
      <c r="E31" s="23">
        <v>464</v>
      </c>
      <c r="F31" s="23">
        <v>1255</v>
      </c>
    </row>
    <row r="32" spans="2:6" ht="30" x14ac:dyDescent="0.25">
      <c r="B32" s="177">
        <v>10019111</v>
      </c>
      <c r="C32" s="16" t="s">
        <v>1556</v>
      </c>
      <c r="D32" s="23">
        <v>372.48</v>
      </c>
      <c r="E32" s="23">
        <v>14</v>
      </c>
      <c r="F32" s="23">
        <v>32</v>
      </c>
    </row>
    <row r="33" spans="2:6" x14ac:dyDescent="0.25">
      <c r="B33" s="177">
        <v>10020301</v>
      </c>
      <c r="C33" s="16" t="s">
        <v>1166</v>
      </c>
      <c r="D33" s="23">
        <v>21743.52</v>
      </c>
      <c r="E33" s="23">
        <v>1751</v>
      </c>
      <c r="F33" s="23">
        <v>1868</v>
      </c>
    </row>
    <row r="34" spans="2:6" x14ac:dyDescent="0.25">
      <c r="B34" s="177">
        <v>10020302</v>
      </c>
      <c r="C34" s="16" t="s">
        <v>1869</v>
      </c>
      <c r="D34" s="23">
        <v>2502.6</v>
      </c>
      <c r="E34" s="23">
        <v>211</v>
      </c>
      <c r="F34" s="23">
        <v>215</v>
      </c>
    </row>
    <row r="35" spans="2:6" x14ac:dyDescent="0.25">
      <c r="B35" s="177">
        <v>10021301</v>
      </c>
      <c r="C35" s="16" t="s">
        <v>1868</v>
      </c>
      <c r="D35" s="23">
        <v>314.28000000000003</v>
      </c>
      <c r="E35" s="23">
        <v>27</v>
      </c>
      <c r="F35" s="23">
        <v>27</v>
      </c>
    </row>
    <row r="36" spans="2:6" x14ac:dyDescent="0.25">
      <c r="B36" s="177">
        <v>10040307</v>
      </c>
      <c r="C36" s="16" t="s">
        <v>1167</v>
      </c>
      <c r="D36" s="23">
        <v>2165.04</v>
      </c>
      <c r="E36" s="23">
        <v>182</v>
      </c>
      <c r="F36" s="23">
        <v>186</v>
      </c>
    </row>
    <row r="37" spans="2:6" x14ac:dyDescent="0.25">
      <c r="B37" s="177">
        <v>10046201</v>
      </c>
      <c r="C37" s="16" t="s">
        <v>1557</v>
      </c>
      <c r="D37" s="23">
        <v>197.88</v>
      </c>
      <c r="E37" s="23">
        <v>17</v>
      </c>
      <c r="F37" s="23">
        <v>17</v>
      </c>
    </row>
    <row r="38" spans="2:6" ht="30" x14ac:dyDescent="0.25">
      <c r="B38" s="177">
        <v>10054109</v>
      </c>
      <c r="C38" s="16" t="s">
        <v>1168</v>
      </c>
      <c r="D38" s="23">
        <v>7216.8</v>
      </c>
      <c r="E38" s="23">
        <v>561</v>
      </c>
      <c r="F38" s="23">
        <v>620</v>
      </c>
    </row>
    <row r="39" spans="2:6" x14ac:dyDescent="0.25">
      <c r="B39" s="177">
        <v>10054114</v>
      </c>
      <c r="C39" s="16" t="s">
        <v>1820</v>
      </c>
      <c r="D39" s="23">
        <v>8159.64</v>
      </c>
      <c r="E39" s="23">
        <v>677</v>
      </c>
      <c r="F39" s="23">
        <v>701</v>
      </c>
    </row>
    <row r="40" spans="2:6" x14ac:dyDescent="0.25">
      <c r="B40" s="177">
        <v>10054211</v>
      </c>
      <c r="C40" s="16" t="s">
        <v>1821</v>
      </c>
      <c r="D40" s="23">
        <v>34.92</v>
      </c>
      <c r="E40" s="23">
        <v>3</v>
      </c>
      <c r="F40" s="23">
        <v>3</v>
      </c>
    </row>
    <row r="41" spans="2:6" x14ac:dyDescent="0.25">
      <c r="B41" s="177">
        <v>10064025</v>
      </c>
      <c r="C41" s="16" t="s">
        <v>1558</v>
      </c>
      <c r="D41" s="23">
        <v>1129.08</v>
      </c>
      <c r="E41" s="23">
        <v>80</v>
      </c>
      <c r="F41" s="23">
        <v>97</v>
      </c>
    </row>
    <row r="42" spans="2:6" x14ac:dyDescent="0.25">
      <c r="B42" s="177">
        <v>10064103</v>
      </c>
      <c r="C42" s="16" t="s">
        <v>1171</v>
      </c>
      <c r="D42" s="23">
        <v>2095.1999999999998</v>
      </c>
      <c r="E42" s="23">
        <v>175</v>
      </c>
      <c r="F42" s="23">
        <v>180</v>
      </c>
    </row>
    <row r="43" spans="2:6" x14ac:dyDescent="0.25">
      <c r="B43" s="177">
        <v>10064111</v>
      </c>
      <c r="C43" s="16" t="s">
        <v>1172</v>
      </c>
      <c r="D43" s="23">
        <v>14503.44</v>
      </c>
      <c r="E43" s="23">
        <v>1173</v>
      </c>
      <c r="F43" s="23">
        <v>1247</v>
      </c>
    </row>
    <row r="44" spans="2:6" x14ac:dyDescent="0.25">
      <c r="B44" s="177">
        <v>10064114</v>
      </c>
      <c r="C44" s="16" t="s">
        <v>1822</v>
      </c>
      <c r="D44" s="23">
        <v>4923.72</v>
      </c>
      <c r="E44" s="23">
        <v>421</v>
      </c>
      <c r="F44" s="23">
        <v>423</v>
      </c>
    </row>
    <row r="45" spans="2:6" x14ac:dyDescent="0.25">
      <c r="B45" s="177">
        <v>10064120</v>
      </c>
      <c r="C45" s="16" t="s">
        <v>1173</v>
      </c>
      <c r="D45" s="23">
        <v>55243.44</v>
      </c>
      <c r="E45" s="23">
        <v>4575</v>
      </c>
      <c r="F45" s="23">
        <v>4746</v>
      </c>
    </row>
    <row r="46" spans="2:6" x14ac:dyDescent="0.25">
      <c r="B46" s="177">
        <v>10065214</v>
      </c>
      <c r="C46" s="16" t="s">
        <v>1175</v>
      </c>
      <c r="D46" s="23">
        <v>174.6</v>
      </c>
      <c r="E46" s="23">
        <v>15</v>
      </c>
      <c r="F46" s="23">
        <v>15</v>
      </c>
    </row>
    <row r="47" spans="2:6" ht="30" x14ac:dyDescent="0.25">
      <c r="B47" s="177">
        <v>10067404</v>
      </c>
      <c r="C47" s="16" t="s">
        <v>1823</v>
      </c>
      <c r="D47" s="23">
        <v>46.56</v>
      </c>
      <c r="E47" s="23">
        <v>4</v>
      </c>
      <c r="F47" s="23">
        <v>4</v>
      </c>
    </row>
    <row r="48" spans="2:6" ht="30" x14ac:dyDescent="0.25">
      <c r="B48" s="177">
        <v>10069102</v>
      </c>
      <c r="C48" s="16" t="s">
        <v>1559</v>
      </c>
      <c r="D48" s="23">
        <v>3166.08</v>
      </c>
      <c r="E48" s="23">
        <v>265</v>
      </c>
      <c r="F48" s="23">
        <v>272</v>
      </c>
    </row>
    <row r="49" spans="2:6" x14ac:dyDescent="0.25">
      <c r="B49" s="177">
        <v>10077476</v>
      </c>
      <c r="C49" s="16" t="s">
        <v>1560</v>
      </c>
      <c r="D49" s="23">
        <v>1536.48</v>
      </c>
      <c r="E49" s="23">
        <v>131</v>
      </c>
      <c r="F49" s="23">
        <v>132</v>
      </c>
    </row>
    <row r="50" spans="2:6" ht="30" x14ac:dyDescent="0.25">
      <c r="B50" s="177">
        <v>10077485</v>
      </c>
      <c r="C50" s="16" t="s">
        <v>1561</v>
      </c>
      <c r="D50" s="23">
        <v>477.24</v>
      </c>
      <c r="E50" s="23">
        <v>41</v>
      </c>
      <c r="F50" s="23">
        <v>41</v>
      </c>
    </row>
    <row r="51" spans="2:6" ht="30" x14ac:dyDescent="0.25">
      <c r="B51" s="177">
        <v>10077486</v>
      </c>
      <c r="C51" s="16" t="s">
        <v>1562</v>
      </c>
      <c r="D51" s="23">
        <v>977.76</v>
      </c>
      <c r="E51" s="23">
        <v>78</v>
      </c>
      <c r="F51" s="23">
        <v>84</v>
      </c>
    </row>
    <row r="52" spans="2:6" ht="30" x14ac:dyDescent="0.25">
      <c r="B52" s="177">
        <v>19177406</v>
      </c>
      <c r="C52" s="16" t="s">
        <v>1563</v>
      </c>
      <c r="D52" s="23">
        <v>81.48</v>
      </c>
      <c r="E52" s="23">
        <v>5</v>
      </c>
      <c r="F52" s="23">
        <v>7</v>
      </c>
    </row>
    <row r="53" spans="2:6" ht="30" x14ac:dyDescent="0.25">
      <c r="B53" s="177">
        <v>19177418</v>
      </c>
      <c r="C53" s="16" t="s">
        <v>1564</v>
      </c>
      <c r="D53" s="23">
        <v>547.08000000000004</v>
      </c>
      <c r="E53" s="23">
        <v>43</v>
      </c>
      <c r="F53" s="23">
        <v>47</v>
      </c>
    </row>
    <row r="54" spans="2:6" x14ac:dyDescent="0.25">
      <c r="B54" s="177">
        <v>19177420</v>
      </c>
      <c r="C54" s="16" t="s">
        <v>1565</v>
      </c>
      <c r="D54" s="23">
        <v>838.08</v>
      </c>
      <c r="E54" s="23">
        <v>68</v>
      </c>
      <c r="F54" s="23">
        <v>72</v>
      </c>
    </row>
    <row r="55" spans="2:6" x14ac:dyDescent="0.25">
      <c r="B55" s="177">
        <v>19177423</v>
      </c>
      <c r="C55" s="16" t="s">
        <v>1566</v>
      </c>
      <c r="D55" s="23">
        <v>570.36</v>
      </c>
      <c r="E55" s="23">
        <v>48</v>
      </c>
      <c r="F55" s="23">
        <v>49</v>
      </c>
    </row>
    <row r="56" spans="2:6" x14ac:dyDescent="0.25">
      <c r="B56" s="177">
        <v>19177424</v>
      </c>
      <c r="C56" s="16" t="s">
        <v>1567</v>
      </c>
      <c r="D56" s="23">
        <v>814.80000000000007</v>
      </c>
      <c r="E56" s="23">
        <v>49</v>
      </c>
      <c r="F56" s="23">
        <v>70</v>
      </c>
    </row>
    <row r="57" spans="2:6" x14ac:dyDescent="0.25">
      <c r="B57" s="177">
        <v>19177439</v>
      </c>
      <c r="C57" s="16" t="s">
        <v>1568</v>
      </c>
      <c r="D57" s="23">
        <v>779.88</v>
      </c>
      <c r="E57" s="23">
        <v>67</v>
      </c>
      <c r="F57" s="23">
        <v>67</v>
      </c>
    </row>
    <row r="58" spans="2:6" ht="30" x14ac:dyDescent="0.25">
      <c r="B58" s="177">
        <v>19177450</v>
      </c>
      <c r="C58" s="16" t="s">
        <v>1867</v>
      </c>
      <c r="D58" s="23">
        <v>2234.88</v>
      </c>
      <c r="E58" s="23">
        <v>179</v>
      </c>
      <c r="F58" s="23">
        <v>192</v>
      </c>
    </row>
    <row r="59" spans="2:6" ht="30" x14ac:dyDescent="0.25">
      <c r="B59" s="177">
        <v>19177452</v>
      </c>
      <c r="C59" s="16" t="s">
        <v>1866</v>
      </c>
      <c r="D59" s="23">
        <v>151.32</v>
      </c>
      <c r="E59" s="23">
        <v>13</v>
      </c>
      <c r="F59" s="23">
        <v>13</v>
      </c>
    </row>
    <row r="60" spans="2:6" ht="30" x14ac:dyDescent="0.25">
      <c r="B60" s="177">
        <v>19177456</v>
      </c>
      <c r="C60" s="16" t="s">
        <v>1865</v>
      </c>
      <c r="D60" s="23">
        <v>570.36</v>
      </c>
      <c r="E60" s="23">
        <v>48</v>
      </c>
      <c r="F60" s="23">
        <v>49</v>
      </c>
    </row>
    <row r="61" spans="2:6" x14ac:dyDescent="0.25">
      <c r="B61" s="177">
        <v>19177463</v>
      </c>
      <c r="C61" s="16" t="s">
        <v>1569</v>
      </c>
      <c r="D61" s="23">
        <v>1361.88</v>
      </c>
      <c r="E61" s="23">
        <v>117</v>
      </c>
      <c r="F61" s="23">
        <v>117</v>
      </c>
    </row>
    <row r="62" spans="2:6" x14ac:dyDescent="0.25">
      <c r="B62" s="177">
        <v>19177466</v>
      </c>
      <c r="C62" s="16" t="s">
        <v>1570</v>
      </c>
      <c r="D62" s="23">
        <v>442.32</v>
      </c>
      <c r="E62" s="23">
        <v>38</v>
      </c>
      <c r="F62" s="23">
        <v>38</v>
      </c>
    </row>
    <row r="63" spans="2:6" x14ac:dyDescent="0.25">
      <c r="B63" s="177">
        <v>19277401</v>
      </c>
      <c r="C63" s="16" t="s">
        <v>1571</v>
      </c>
      <c r="D63" s="23">
        <v>34.92</v>
      </c>
      <c r="E63" s="23">
        <v>3</v>
      </c>
      <c r="F63" s="23">
        <v>3</v>
      </c>
    </row>
    <row r="64" spans="2:6" ht="30" x14ac:dyDescent="0.25">
      <c r="B64" s="177">
        <v>19277402</v>
      </c>
      <c r="C64" s="16" t="s">
        <v>1572</v>
      </c>
      <c r="D64" s="23">
        <v>814.80000000000007</v>
      </c>
      <c r="E64" s="23">
        <v>61</v>
      </c>
      <c r="F64" s="23">
        <v>70</v>
      </c>
    </row>
    <row r="65" spans="2:6" ht="30" x14ac:dyDescent="0.25">
      <c r="B65" s="177">
        <v>19364008</v>
      </c>
      <c r="C65" s="16" t="s">
        <v>1864</v>
      </c>
      <c r="D65" s="23">
        <v>2269.8000000000002</v>
      </c>
      <c r="E65" s="23">
        <v>192</v>
      </c>
      <c r="F65" s="23">
        <v>195</v>
      </c>
    </row>
    <row r="66" spans="2:6" x14ac:dyDescent="0.25">
      <c r="B66" s="177">
        <v>19367401</v>
      </c>
      <c r="C66" s="16" t="s">
        <v>1824</v>
      </c>
      <c r="D66" s="23">
        <v>279.36</v>
      </c>
      <c r="E66" s="23">
        <v>22</v>
      </c>
      <c r="F66" s="23">
        <v>24</v>
      </c>
    </row>
    <row r="67" spans="2:6" x14ac:dyDescent="0.25">
      <c r="B67" s="177">
        <v>19377420</v>
      </c>
      <c r="C67" s="16" t="s">
        <v>1573</v>
      </c>
      <c r="D67" s="23">
        <v>11.64</v>
      </c>
      <c r="E67" s="23">
        <v>1</v>
      </c>
      <c r="F67" s="23">
        <v>1</v>
      </c>
    </row>
    <row r="68" spans="2:6" x14ac:dyDescent="0.25">
      <c r="B68" s="177">
        <v>19377430</v>
      </c>
      <c r="C68" s="16" t="s">
        <v>1574</v>
      </c>
      <c r="D68" s="23">
        <v>34.92</v>
      </c>
      <c r="E68" s="23">
        <v>3</v>
      </c>
      <c r="F68" s="23">
        <v>6</v>
      </c>
    </row>
    <row r="69" spans="2:6" x14ac:dyDescent="0.25">
      <c r="B69" s="177">
        <v>19377452</v>
      </c>
      <c r="C69" s="16" t="s">
        <v>1575</v>
      </c>
      <c r="D69" s="23">
        <v>291</v>
      </c>
      <c r="E69" s="23">
        <v>22</v>
      </c>
      <c r="F69" s="23">
        <v>25</v>
      </c>
    </row>
    <row r="70" spans="2:6" x14ac:dyDescent="0.25">
      <c r="B70" s="177">
        <v>19477408</v>
      </c>
      <c r="C70" s="16" t="s">
        <v>1576</v>
      </c>
      <c r="D70" s="23">
        <v>430.68</v>
      </c>
      <c r="E70" s="23">
        <v>30</v>
      </c>
      <c r="F70" s="23">
        <v>37</v>
      </c>
    </row>
    <row r="71" spans="2:6" x14ac:dyDescent="0.25">
      <c r="B71" s="177">
        <v>19477410</v>
      </c>
      <c r="C71" s="16" t="s">
        <v>1577</v>
      </c>
      <c r="D71" s="23">
        <v>11.64</v>
      </c>
      <c r="E71" s="23">
        <v>1</v>
      </c>
      <c r="F71" s="23">
        <v>1</v>
      </c>
    </row>
    <row r="72" spans="2:6" x14ac:dyDescent="0.25">
      <c r="B72" s="177">
        <v>19477411</v>
      </c>
      <c r="C72" s="16" t="s">
        <v>1578</v>
      </c>
      <c r="D72" s="23">
        <v>919.56000000000006</v>
      </c>
      <c r="E72" s="23">
        <v>69</v>
      </c>
      <c r="F72" s="23">
        <v>79</v>
      </c>
    </row>
    <row r="73" spans="2:6" x14ac:dyDescent="0.25">
      <c r="B73" s="177">
        <v>19477430</v>
      </c>
      <c r="C73" s="16" t="s">
        <v>1579</v>
      </c>
      <c r="D73" s="23">
        <v>58.2</v>
      </c>
      <c r="E73" s="23">
        <v>5</v>
      </c>
      <c r="F73" s="23">
        <v>5</v>
      </c>
    </row>
    <row r="74" spans="2:6" x14ac:dyDescent="0.25">
      <c r="B74" s="177">
        <v>19477456</v>
      </c>
      <c r="C74" s="16" t="s">
        <v>1580</v>
      </c>
      <c r="D74" s="23">
        <v>314.28000000000003</v>
      </c>
      <c r="E74" s="23">
        <v>26</v>
      </c>
      <c r="F74" s="23">
        <v>27</v>
      </c>
    </row>
    <row r="75" spans="2:6" ht="30" x14ac:dyDescent="0.25">
      <c r="B75" s="177">
        <v>19477466</v>
      </c>
      <c r="C75" s="16" t="s">
        <v>1581</v>
      </c>
      <c r="D75" s="23">
        <v>1559.76</v>
      </c>
      <c r="E75" s="23">
        <v>134</v>
      </c>
      <c r="F75" s="23">
        <v>134</v>
      </c>
    </row>
    <row r="76" spans="2:6" x14ac:dyDescent="0.25">
      <c r="B76" s="177">
        <v>19577420</v>
      </c>
      <c r="C76" s="16" t="s">
        <v>1582</v>
      </c>
      <c r="D76" s="23">
        <v>93.12</v>
      </c>
      <c r="E76" s="23">
        <v>8</v>
      </c>
      <c r="F76" s="23">
        <v>8</v>
      </c>
    </row>
    <row r="77" spans="2:6" x14ac:dyDescent="0.25">
      <c r="B77" s="177">
        <v>50000005</v>
      </c>
      <c r="C77" s="16" t="s">
        <v>1583</v>
      </c>
      <c r="D77" s="23">
        <v>151.32</v>
      </c>
      <c r="E77" s="23">
        <v>12</v>
      </c>
      <c r="F77" s="23">
        <v>13</v>
      </c>
    </row>
    <row r="78" spans="2:6" x14ac:dyDescent="0.25">
      <c r="B78" s="177">
        <v>50000017</v>
      </c>
      <c r="C78" s="16" t="s">
        <v>1825</v>
      </c>
      <c r="D78" s="23">
        <v>1943.88</v>
      </c>
      <c r="E78" s="23">
        <v>150</v>
      </c>
      <c r="F78" s="23">
        <v>167</v>
      </c>
    </row>
    <row r="79" spans="2:6" x14ac:dyDescent="0.25">
      <c r="B79" s="177">
        <v>50000020</v>
      </c>
      <c r="C79" s="16" t="s">
        <v>1365</v>
      </c>
      <c r="D79" s="23">
        <v>744.96</v>
      </c>
      <c r="E79" s="23">
        <v>64</v>
      </c>
      <c r="F79" s="23">
        <v>64</v>
      </c>
    </row>
    <row r="80" spans="2:6" x14ac:dyDescent="0.25">
      <c r="B80" s="177">
        <v>50000029</v>
      </c>
      <c r="C80" s="16" t="s">
        <v>1584</v>
      </c>
      <c r="D80" s="23">
        <v>442.32</v>
      </c>
      <c r="E80" s="23">
        <v>38</v>
      </c>
      <c r="F80" s="23">
        <v>38</v>
      </c>
    </row>
    <row r="81" spans="2:6" x14ac:dyDescent="0.25">
      <c r="B81" s="177">
        <v>50000031</v>
      </c>
      <c r="C81" s="16" t="s">
        <v>1585</v>
      </c>
      <c r="D81" s="23">
        <v>523.79999999999995</v>
      </c>
      <c r="E81" s="23">
        <v>44</v>
      </c>
      <c r="F81" s="23">
        <v>45</v>
      </c>
    </row>
    <row r="82" spans="2:6" x14ac:dyDescent="0.25">
      <c r="B82" s="177">
        <v>50000034</v>
      </c>
      <c r="C82" s="16" t="s">
        <v>1586</v>
      </c>
      <c r="D82" s="23">
        <v>139.68</v>
      </c>
      <c r="E82" s="23">
        <v>12</v>
      </c>
      <c r="F82" s="23">
        <v>12</v>
      </c>
    </row>
    <row r="83" spans="2:6" x14ac:dyDescent="0.25">
      <c r="B83" s="177">
        <v>50000037</v>
      </c>
      <c r="C83" s="16" t="s">
        <v>1587</v>
      </c>
      <c r="D83" s="23">
        <v>186.24</v>
      </c>
      <c r="E83" s="23">
        <v>16</v>
      </c>
      <c r="F83" s="23">
        <v>16</v>
      </c>
    </row>
    <row r="84" spans="2:6" x14ac:dyDescent="0.25">
      <c r="B84" s="177">
        <v>50000040</v>
      </c>
      <c r="C84" s="16" t="s">
        <v>1588</v>
      </c>
      <c r="D84" s="23">
        <v>279.36</v>
      </c>
      <c r="E84" s="23">
        <v>24</v>
      </c>
      <c r="F84" s="23">
        <v>24</v>
      </c>
    </row>
    <row r="85" spans="2:6" ht="30" x14ac:dyDescent="0.25">
      <c r="B85" s="177">
        <v>50020401</v>
      </c>
      <c r="C85" s="16" t="s">
        <v>988</v>
      </c>
      <c r="D85" s="23">
        <v>9789.24</v>
      </c>
      <c r="E85" s="23">
        <v>826</v>
      </c>
      <c r="F85" s="23">
        <v>842</v>
      </c>
    </row>
    <row r="86" spans="2:6" ht="30" x14ac:dyDescent="0.25">
      <c r="B86" s="177">
        <v>50022601</v>
      </c>
      <c r="C86" s="16" t="s">
        <v>1589</v>
      </c>
      <c r="D86" s="23">
        <v>174.6</v>
      </c>
      <c r="E86" s="23">
        <v>15</v>
      </c>
      <c r="F86" s="23">
        <v>15</v>
      </c>
    </row>
    <row r="87" spans="2:6" x14ac:dyDescent="0.25">
      <c r="B87" s="177">
        <v>50043801</v>
      </c>
      <c r="C87" s="16" t="s">
        <v>1826</v>
      </c>
      <c r="D87" s="23">
        <v>128.04</v>
      </c>
      <c r="E87" s="23">
        <v>10</v>
      </c>
      <c r="F87" s="23">
        <v>11</v>
      </c>
    </row>
    <row r="88" spans="2:6" ht="30" x14ac:dyDescent="0.25">
      <c r="B88" s="182">
        <v>50064009</v>
      </c>
      <c r="C88" s="16" t="s">
        <v>1863</v>
      </c>
      <c r="D88" s="17">
        <v>419.04</v>
      </c>
      <c r="E88" s="17">
        <v>36</v>
      </c>
      <c r="F88" s="23">
        <v>36</v>
      </c>
    </row>
    <row r="89" spans="2:6" x14ac:dyDescent="0.25">
      <c r="B89" s="183">
        <v>90000026</v>
      </c>
      <c r="C89" s="186" t="s">
        <v>1590</v>
      </c>
      <c r="D89" s="17">
        <v>4388.28</v>
      </c>
      <c r="E89" s="17">
        <v>373</v>
      </c>
      <c r="F89" s="23">
        <v>377</v>
      </c>
    </row>
    <row r="90" spans="2:6" x14ac:dyDescent="0.25">
      <c r="B90" s="184">
        <v>90000041</v>
      </c>
      <c r="C90" s="186" t="s">
        <v>1591</v>
      </c>
      <c r="D90" s="17">
        <v>2653.92</v>
      </c>
      <c r="E90" s="17">
        <v>222</v>
      </c>
      <c r="F90" s="23">
        <v>228</v>
      </c>
    </row>
    <row r="91" spans="2:6" x14ac:dyDescent="0.25">
      <c r="B91" s="184">
        <v>90000062</v>
      </c>
      <c r="C91" s="186" t="s">
        <v>1862</v>
      </c>
      <c r="D91" s="17">
        <v>733.32</v>
      </c>
      <c r="E91" s="17">
        <v>54</v>
      </c>
      <c r="F91" s="23">
        <v>63</v>
      </c>
    </row>
    <row r="92" spans="2:6" x14ac:dyDescent="0.25">
      <c r="B92" s="182">
        <v>90000074</v>
      </c>
      <c r="C92" s="16" t="s">
        <v>1592</v>
      </c>
      <c r="D92" s="17">
        <v>93.12</v>
      </c>
      <c r="E92" s="17">
        <v>6</v>
      </c>
      <c r="F92" s="23">
        <v>8</v>
      </c>
    </row>
    <row r="93" spans="2:6" x14ac:dyDescent="0.25">
      <c r="B93" s="182">
        <v>90000115</v>
      </c>
      <c r="C93" s="16" t="s">
        <v>1593</v>
      </c>
      <c r="D93" s="17">
        <v>314.28000000000003</v>
      </c>
      <c r="E93" s="17">
        <v>27</v>
      </c>
      <c r="F93" s="23">
        <v>27</v>
      </c>
    </row>
    <row r="94" spans="2:6" x14ac:dyDescent="0.25">
      <c r="B94" s="182">
        <v>90012101</v>
      </c>
      <c r="C94" s="16" t="s">
        <v>1594</v>
      </c>
      <c r="D94" s="17">
        <v>139.68</v>
      </c>
      <c r="E94" s="17">
        <v>12</v>
      </c>
      <c r="F94" s="23">
        <v>12</v>
      </c>
    </row>
    <row r="95" spans="2:6" x14ac:dyDescent="0.25">
      <c r="B95" s="182">
        <v>90020301</v>
      </c>
      <c r="C95" s="16" t="s">
        <v>1861</v>
      </c>
      <c r="D95" s="17">
        <v>476.64</v>
      </c>
      <c r="E95" s="17">
        <v>64</v>
      </c>
      <c r="F95" s="23">
        <v>144</v>
      </c>
    </row>
    <row r="96" spans="2:6" ht="30" x14ac:dyDescent="0.25">
      <c r="B96" s="182">
        <v>90024001</v>
      </c>
      <c r="C96" s="16" t="s">
        <v>1595</v>
      </c>
      <c r="D96" s="17">
        <v>104.76</v>
      </c>
      <c r="E96" s="17">
        <v>8</v>
      </c>
      <c r="F96" s="23">
        <v>9</v>
      </c>
    </row>
    <row r="97" spans="2:6" x14ac:dyDescent="0.25">
      <c r="B97" s="182">
        <v>90024101</v>
      </c>
      <c r="C97" s="16" t="s">
        <v>1860</v>
      </c>
      <c r="D97" s="17">
        <v>4714.2</v>
      </c>
      <c r="E97" s="17">
        <v>376</v>
      </c>
      <c r="F97" s="23">
        <v>405</v>
      </c>
    </row>
    <row r="98" spans="2:6" x14ac:dyDescent="0.25">
      <c r="B98" s="182">
        <v>90077403</v>
      </c>
      <c r="C98" s="16" t="s">
        <v>1596</v>
      </c>
      <c r="D98" s="17">
        <v>256.08</v>
      </c>
      <c r="E98" s="17">
        <v>22</v>
      </c>
      <c r="F98" s="23">
        <v>22</v>
      </c>
    </row>
    <row r="99" spans="2:6" x14ac:dyDescent="0.25">
      <c r="B99" s="182">
        <v>90077412</v>
      </c>
      <c r="C99" s="16" t="s">
        <v>1597</v>
      </c>
      <c r="D99" s="17">
        <v>151.32</v>
      </c>
      <c r="E99" s="17">
        <v>8</v>
      </c>
      <c r="F99" s="23">
        <v>13</v>
      </c>
    </row>
    <row r="100" spans="2:6" ht="30" x14ac:dyDescent="0.25">
      <c r="B100" s="182">
        <v>90077416</v>
      </c>
      <c r="C100" s="16" t="s">
        <v>1859</v>
      </c>
      <c r="D100" s="17">
        <v>1396.8</v>
      </c>
      <c r="E100" s="17">
        <v>106</v>
      </c>
      <c r="F100" s="23">
        <v>120</v>
      </c>
    </row>
    <row r="101" spans="2:6" x14ac:dyDescent="0.25">
      <c r="B101" s="182">
        <v>90077418</v>
      </c>
      <c r="C101" s="16" t="s">
        <v>1598</v>
      </c>
      <c r="D101" s="17">
        <v>523.79999999999995</v>
      </c>
      <c r="E101" s="17">
        <v>39</v>
      </c>
      <c r="F101" s="23">
        <v>45</v>
      </c>
    </row>
    <row r="102" spans="2:6" ht="30" x14ac:dyDescent="0.25">
      <c r="B102" s="182">
        <v>90077428</v>
      </c>
      <c r="C102" s="16" t="s">
        <v>1599</v>
      </c>
      <c r="D102" s="17">
        <v>11.64</v>
      </c>
      <c r="E102" s="17">
        <v>1</v>
      </c>
      <c r="F102" s="23">
        <v>1</v>
      </c>
    </row>
    <row r="103" spans="2:6" ht="30" x14ac:dyDescent="0.25">
      <c r="B103" s="182">
        <v>90077431</v>
      </c>
      <c r="C103" s="16" t="s">
        <v>1858</v>
      </c>
      <c r="D103" s="17">
        <v>302.64</v>
      </c>
      <c r="E103" s="17">
        <v>26</v>
      </c>
      <c r="F103" s="23">
        <v>26</v>
      </c>
    </row>
    <row r="104" spans="2:6" x14ac:dyDescent="0.25">
      <c r="B104" s="182">
        <v>90077434</v>
      </c>
      <c r="C104" s="16" t="s">
        <v>1600</v>
      </c>
      <c r="D104" s="17">
        <v>162.96</v>
      </c>
      <c r="E104" s="17">
        <v>13</v>
      </c>
      <c r="F104" s="23">
        <v>14</v>
      </c>
    </row>
    <row r="105" spans="2:6" x14ac:dyDescent="0.25">
      <c r="B105" s="182">
        <v>110000011</v>
      </c>
      <c r="C105" s="16" t="s">
        <v>1601</v>
      </c>
      <c r="D105" s="17">
        <v>1164</v>
      </c>
      <c r="E105" s="17">
        <v>99</v>
      </c>
      <c r="F105" s="23">
        <v>100</v>
      </c>
    </row>
    <row r="106" spans="2:6" x14ac:dyDescent="0.25">
      <c r="B106" s="182">
        <v>110000034</v>
      </c>
      <c r="C106" s="16" t="s">
        <v>1602</v>
      </c>
      <c r="D106" s="17">
        <v>81.48</v>
      </c>
      <c r="E106" s="17">
        <v>7</v>
      </c>
      <c r="F106" s="23">
        <v>7</v>
      </c>
    </row>
    <row r="107" spans="2:6" x14ac:dyDescent="0.25">
      <c r="B107" s="182">
        <v>110000048</v>
      </c>
      <c r="C107" s="16" t="s">
        <v>1603</v>
      </c>
      <c r="D107" s="17">
        <v>4178.76</v>
      </c>
      <c r="E107" s="17">
        <v>334</v>
      </c>
      <c r="F107" s="23">
        <v>359</v>
      </c>
    </row>
    <row r="108" spans="2:6" ht="30" x14ac:dyDescent="0.25">
      <c r="B108" s="182">
        <v>130013001</v>
      </c>
      <c r="C108" s="16" t="s">
        <v>1604</v>
      </c>
      <c r="D108" s="17">
        <v>488.88</v>
      </c>
      <c r="E108" s="17">
        <v>42</v>
      </c>
      <c r="F108" s="23">
        <v>42</v>
      </c>
    </row>
    <row r="109" spans="2:6" x14ac:dyDescent="0.25">
      <c r="B109" s="182">
        <v>130020302</v>
      </c>
      <c r="C109" s="16" t="s">
        <v>1025</v>
      </c>
      <c r="D109" s="17">
        <v>305</v>
      </c>
      <c r="E109" s="17">
        <v>112</v>
      </c>
      <c r="F109" s="23">
        <v>123</v>
      </c>
    </row>
    <row r="110" spans="2:6" ht="30" x14ac:dyDescent="0.25">
      <c r="B110" s="182">
        <v>130024102</v>
      </c>
      <c r="C110" s="16" t="s">
        <v>1396</v>
      </c>
      <c r="D110" s="17">
        <v>4143.84</v>
      </c>
      <c r="E110" s="17">
        <v>337</v>
      </c>
      <c r="F110" s="23">
        <v>358</v>
      </c>
    </row>
    <row r="111" spans="2:6" x14ac:dyDescent="0.25">
      <c r="B111" s="182">
        <v>130066201</v>
      </c>
      <c r="C111" s="16" t="s">
        <v>1827</v>
      </c>
      <c r="D111" s="17">
        <v>407.40000000000003</v>
      </c>
      <c r="E111" s="17">
        <v>33</v>
      </c>
      <c r="F111" s="23">
        <v>35</v>
      </c>
    </row>
    <row r="112" spans="2:6" x14ac:dyDescent="0.25">
      <c r="B112" s="182">
        <v>130077418</v>
      </c>
      <c r="C112" s="16" t="s">
        <v>1605</v>
      </c>
      <c r="D112" s="17">
        <v>605.28</v>
      </c>
      <c r="E112" s="17">
        <v>45</v>
      </c>
      <c r="F112" s="23">
        <v>52</v>
      </c>
    </row>
    <row r="113" spans="2:6" ht="30" x14ac:dyDescent="0.25">
      <c r="B113" s="182">
        <v>130077419</v>
      </c>
      <c r="C113" s="16" t="s">
        <v>1606</v>
      </c>
      <c r="D113" s="17">
        <v>337.56</v>
      </c>
      <c r="E113" s="17">
        <v>29</v>
      </c>
      <c r="F113" s="23">
        <v>29</v>
      </c>
    </row>
    <row r="114" spans="2:6" x14ac:dyDescent="0.25">
      <c r="B114" s="182">
        <v>130077420</v>
      </c>
      <c r="C114" s="16" t="s">
        <v>1857</v>
      </c>
      <c r="D114" s="17">
        <v>1350.24</v>
      </c>
      <c r="E114" s="17">
        <v>112</v>
      </c>
      <c r="F114" s="23">
        <v>116</v>
      </c>
    </row>
    <row r="115" spans="2:6" x14ac:dyDescent="0.25">
      <c r="B115" s="182">
        <v>170000005</v>
      </c>
      <c r="C115" s="16" t="s">
        <v>1856</v>
      </c>
      <c r="D115" s="17">
        <v>430.68</v>
      </c>
      <c r="E115" s="17">
        <v>37</v>
      </c>
      <c r="F115" s="23">
        <v>37</v>
      </c>
    </row>
    <row r="116" spans="2:6" x14ac:dyDescent="0.25">
      <c r="B116" s="182">
        <v>170000162</v>
      </c>
      <c r="C116" s="16" t="s">
        <v>1607</v>
      </c>
      <c r="D116" s="17">
        <v>395.76</v>
      </c>
      <c r="E116" s="17">
        <v>24</v>
      </c>
      <c r="F116" s="23">
        <v>34</v>
      </c>
    </row>
    <row r="117" spans="2:6" x14ac:dyDescent="0.25">
      <c r="B117" s="182">
        <v>170010601</v>
      </c>
      <c r="C117" s="16" t="s">
        <v>1608</v>
      </c>
      <c r="D117" s="17">
        <v>593.64</v>
      </c>
      <c r="E117" s="17">
        <v>51</v>
      </c>
      <c r="F117" s="23">
        <v>51</v>
      </c>
    </row>
    <row r="118" spans="2:6" x14ac:dyDescent="0.25">
      <c r="B118" s="182">
        <v>170020401</v>
      </c>
      <c r="C118" s="16" t="s">
        <v>1828</v>
      </c>
      <c r="D118" s="17">
        <v>2599.7200000000003</v>
      </c>
      <c r="E118" s="17">
        <v>164</v>
      </c>
      <c r="F118" s="23">
        <v>225</v>
      </c>
    </row>
    <row r="119" spans="2:6" ht="30" x14ac:dyDescent="0.25">
      <c r="B119" s="182">
        <v>170024104</v>
      </c>
      <c r="C119" s="16" t="s">
        <v>1829</v>
      </c>
      <c r="D119" s="17">
        <v>4</v>
      </c>
      <c r="E119" s="17">
        <v>1</v>
      </c>
      <c r="F119" s="23">
        <v>17</v>
      </c>
    </row>
    <row r="120" spans="2:6" x14ac:dyDescent="0.25">
      <c r="B120" s="182">
        <v>170065204</v>
      </c>
      <c r="C120" s="16" t="s">
        <v>1855</v>
      </c>
      <c r="D120" s="17">
        <v>483.44</v>
      </c>
      <c r="E120" s="17">
        <v>80</v>
      </c>
      <c r="F120" s="23">
        <v>46</v>
      </c>
    </row>
    <row r="121" spans="2:6" x14ac:dyDescent="0.25">
      <c r="B121" s="182">
        <v>170077434</v>
      </c>
      <c r="C121" s="16" t="s">
        <v>1609</v>
      </c>
      <c r="D121" s="17">
        <v>744.96</v>
      </c>
      <c r="E121" s="17">
        <v>63</v>
      </c>
      <c r="F121" s="23">
        <v>4</v>
      </c>
    </row>
    <row r="122" spans="2:6" x14ac:dyDescent="0.25">
      <c r="B122" s="182">
        <v>170077441</v>
      </c>
      <c r="C122" s="16" t="s">
        <v>1854</v>
      </c>
      <c r="D122" s="17">
        <v>2514.2400000000002</v>
      </c>
      <c r="E122" s="17">
        <v>209</v>
      </c>
      <c r="F122" s="23">
        <v>216</v>
      </c>
    </row>
    <row r="123" spans="2:6" x14ac:dyDescent="0.25">
      <c r="B123" s="182">
        <v>170077444</v>
      </c>
      <c r="C123" s="16" t="s">
        <v>1853</v>
      </c>
      <c r="D123" s="17">
        <v>69.84</v>
      </c>
      <c r="E123" s="17">
        <v>5</v>
      </c>
      <c r="F123" s="23">
        <v>6</v>
      </c>
    </row>
    <row r="124" spans="2:6" x14ac:dyDescent="0.25">
      <c r="B124" s="182">
        <v>170077455</v>
      </c>
      <c r="C124" s="16" t="s">
        <v>1610</v>
      </c>
      <c r="D124" s="17">
        <v>11.64</v>
      </c>
      <c r="E124" s="17">
        <v>1</v>
      </c>
      <c r="F124" s="23">
        <v>1</v>
      </c>
    </row>
    <row r="125" spans="2:6" x14ac:dyDescent="0.25">
      <c r="B125" s="182">
        <v>210000005</v>
      </c>
      <c r="C125" s="16" t="s">
        <v>1611</v>
      </c>
      <c r="D125" s="17">
        <v>337.56</v>
      </c>
      <c r="E125" s="17">
        <v>29</v>
      </c>
      <c r="F125" s="23">
        <v>29</v>
      </c>
    </row>
    <row r="126" spans="2:6" ht="30" x14ac:dyDescent="0.25">
      <c r="B126" s="182">
        <v>210000013</v>
      </c>
      <c r="C126" s="16" t="s">
        <v>1612</v>
      </c>
      <c r="D126" s="17">
        <v>1024.32</v>
      </c>
      <c r="E126" s="17">
        <v>88</v>
      </c>
      <c r="F126" s="23">
        <v>88</v>
      </c>
    </row>
    <row r="127" spans="2:6" x14ac:dyDescent="0.25">
      <c r="B127" s="182">
        <v>210000053</v>
      </c>
      <c r="C127" s="16" t="s">
        <v>1613</v>
      </c>
      <c r="D127" s="17">
        <v>139.68</v>
      </c>
      <c r="E127" s="17">
        <v>12</v>
      </c>
      <c r="F127" s="23">
        <v>12</v>
      </c>
    </row>
    <row r="128" spans="2:6" x14ac:dyDescent="0.25">
      <c r="B128" s="182">
        <v>210020301</v>
      </c>
      <c r="C128" s="16" t="s">
        <v>1830</v>
      </c>
      <c r="D128" s="17">
        <v>2514.2400000000002</v>
      </c>
      <c r="E128" s="17">
        <v>209</v>
      </c>
      <c r="F128" s="23">
        <v>217</v>
      </c>
    </row>
    <row r="129" spans="2:6" x14ac:dyDescent="0.25">
      <c r="B129" s="182">
        <v>210077412</v>
      </c>
      <c r="C129" s="16" t="s">
        <v>1614</v>
      </c>
      <c r="D129" s="17">
        <v>256.08</v>
      </c>
      <c r="E129" s="17">
        <v>22</v>
      </c>
      <c r="F129" s="23">
        <v>22</v>
      </c>
    </row>
    <row r="130" spans="2:6" x14ac:dyDescent="0.25">
      <c r="B130" s="182">
        <v>210077421</v>
      </c>
      <c r="C130" s="16" t="s">
        <v>1615</v>
      </c>
      <c r="D130" s="17">
        <v>291</v>
      </c>
      <c r="E130" s="17">
        <v>25</v>
      </c>
      <c r="F130" s="23">
        <v>25</v>
      </c>
    </row>
    <row r="131" spans="2:6" x14ac:dyDescent="0.25">
      <c r="B131" s="182">
        <v>210077424</v>
      </c>
      <c r="C131" s="16" t="s">
        <v>1616</v>
      </c>
      <c r="D131" s="17">
        <v>11.64</v>
      </c>
      <c r="E131" s="17">
        <v>1</v>
      </c>
      <c r="F131" s="23">
        <v>1</v>
      </c>
    </row>
    <row r="132" spans="2:6" x14ac:dyDescent="0.25">
      <c r="B132" s="182">
        <v>210077426</v>
      </c>
      <c r="C132" s="16" t="s">
        <v>1617</v>
      </c>
      <c r="D132" s="17">
        <v>500.52000000000004</v>
      </c>
      <c r="E132" s="17">
        <v>43</v>
      </c>
      <c r="F132" s="23">
        <v>43</v>
      </c>
    </row>
    <row r="133" spans="2:6" x14ac:dyDescent="0.25">
      <c r="B133" s="182">
        <v>210077428</v>
      </c>
      <c r="C133" s="16" t="s">
        <v>1831</v>
      </c>
      <c r="D133" s="17">
        <v>873</v>
      </c>
      <c r="E133" s="17">
        <v>74</v>
      </c>
      <c r="F133" s="23">
        <v>75</v>
      </c>
    </row>
    <row r="134" spans="2:6" x14ac:dyDescent="0.25">
      <c r="B134" s="182">
        <v>210077429</v>
      </c>
      <c r="C134" s="16" t="s">
        <v>1618</v>
      </c>
      <c r="D134" s="17">
        <v>710.04</v>
      </c>
      <c r="E134" s="17">
        <v>60</v>
      </c>
      <c r="F134" s="23">
        <v>61</v>
      </c>
    </row>
    <row r="135" spans="2:6" x14ac:dyDescent="0.25">
      <c r="B135" s="182">
        <v>210077430</v>
      </c>
      <c r="C135" s="16" t="s">
        <v>1619</v>
      </c>
      <c r="D135" s="17">
        <v>616.91999999999996</v>
      </c>
      <c r="E135" s="17">
        <v>52</v>
      </c>
      <c r="F135" s="23">
        <v>53</v>
      </c>
    </row>
    <row r="136" spans="2:6" x14ac:dyDescent="0.25">
      <c r="B136" s="182">
        <v>210077431</v>
      </c>
      <c r="C136" s="16" t="s">
        <v>1620</v>
      </c>
      <c r="D136" s="17">
        <v>232.8</v>
      </c>
      <c r="E136" s="17">
        <v>20</v>
      </c>
      <c r="F136" s="23">
        <v>20</v>
      </c>
    </row>
    <row r="137" spans="2:6" ht="30" x14ac:dyDescent="0.25">
      <c r="B137" s="182">
        <v>250000021</v>
      </c>
      <c r="C137" s="16" t="s">
        <v>1852</v>
      </c>
      <c r="D137" s="17">
        <v>558.72</v>
      </c>
      <c r="E137" s="17">
        <v>48</v>
      </c>
      <c r="F137" s="23">
        <v>48</v>
      </c>
    </row>
    <row r="138" spans="2:6" x14ac:dyDescent="0.25">
      <c r="B138" s="182">
        <v>250000023</v>
      </c>
      <c r="C138" s="16" t="s">
        <v>1851</v>
      </c>
      <c r="D138" s="17">
        <v>1233.8399999999999</v>
      </c>
      <c r="E138" s="17">
        <v>106</v>
      </c>
      <c r="F138" s="23">
        <v>106</v>
      </c>
    </row>
    <row r="139" spans="2:6" x14ac:dyDescent="0.25">
      <c r="B139" s="182">
        <v>250000039</v>
      </c>
      <c r="C139" s="16" t="s">
        <v>1621</v>
      </c>
      <c r="D139" s="17">
        <v>221.16</v>
      </c>
      <c r="E139" s="17">
        <v>19</v>
      </c>
      <c r="F139" s="23">
        <v>19</v>
      </c>
    </row>
    <row r="140" spans="2:6" x14ac:dyDescent="0.25">
      <c r="B140" s="182">
        <v>250000068</v>
      </c>
      <c r="C140" s="16" t="s">
        <v>1622</v>
      </c>
      <c r="D140" s="17">
        <v>267.72000000000003</v>
      </c>
      <c r="E140" s="17">
        <v>23</v>
      </c>
      <c r="F140" s="23">
        <v>23</v>
      </c>
    </row>
    <row r="141" spans="2:6" x14ac:dyDescent="0.25">
      <c r="B141" s="182">
        <v>250000071</v>
      </c>
      <c r="C141" s="16" t="s">
        <v>1623</v>
      </c>
      <c r="D141" s="17">
        <v>232.8</v>
      </c>
      <c r="E141" s="17">
        <v>20</v>
      </c>
      <c r="F141" s="23">
        <v>20</v>
      </c>
    </row>
    <row r="142" spans="2:6" x14ac:dyDescent="0.25">
      <c r="B142" s="182">
        <v>250000072</v>
      </c>
      <c r="C142" s="16" t="s">
        <v>1850</v>
      </c>
      <c r="D142" s="17">
        <v>267.72000000000003</v>
      </c>
      <c r="E142" s="17">
        <v>22</v>
      </c>
      <c r="F142" s="23">
        <v>45</v>
      </c>
    </row>
    <row r="143" spans="2:6" x14ac:dyDescent="0.25">
      <c r="B143" s="182">
        <v>250000073</v>
      </c>
      <c r="C143" s="16" t="s">
        <v>1624</v>
      </c>
      <c r="D143" s="17">
        <v>512.16</v>
      </c>
      <c r="E143" s="17">
        <v>43</v>
      </c>
      <c r="F143" s="23">
        <v>44</v>
      </c>
    </row>
    <row r="144" spans="2:6" x14ac:dyDescent="0.25">
      <c r="B144" s="182">
        <v>250000087</v>
      </c>
      <c r="C144" s="16" t="s">
        <v>1849</v>
      </c>
      <c r="D144" s="17">
        <v>453.96000000000004</v>
      </c>
      <c r="E144" s="17">
        <v>39</v>
      </c>
      <c r="F144" s="23">
        <v>39</v>
      </c>
    </row>
    <row r="145" spans="2:6" x14ac:dyDescent="0.25">
      <c r="B145" s="182">
        <v>250000092</v>
      </c>
      <c r="C145" s="16" t="s">
        <v>987</v>
      </c>
      <c r="D145" s="17">
        <v>2145.7600000000002</v>
      </c>
      <c r="E145" s="17">
        <v>171</v>
      </c>
      <c r="F145" s="23">
        <v>185</v>
      </c>
    </row>
    <row r="146" spans="2:6" ht="30" x14ac:dyDescent="0.25">
      <c r="B146" s="182">
        <v>250000106</v>
      </c>
      <c r="C146" s="16" t="s">
        <v>1625</v>
      </c>
      <c r="D146" s="17">
        <v>1315.32</v>
      </c>
      <c r="E146" s="17">
        <v>93</v>
      </c>
      <c r="F146" s="23">
        <v>113</v>
      </c>
    </row>
    <row r="147" spans="2:6" x14ac:dyDescent="0.25">
      <c r="B147" s="182">
        <v>250000124</v>
      </c>
      <c r="C147" s="16" t="s">
        <v>1626</v>
      </c>
      <c r="D147" s="17">
        <v>69.84</v>
      </c>
      <c r="E147" s="17">
        <v>6</v>
      </c>
      <c r="F147" s="23">
        <v>6</v>
      </c>
    </row>
    <row r="148" spans="2:6" ht="30" x14ac:dyDescent="0.25">
      <c r="B148" s="182">
        <v>270000002</v>
      </c>
      <c r="C148" s="16" t="s">
        <v>1848</v>
      </c>
      <c r="D148" s="17">
        <v>58.2</v>
      </c>
      <c r="E148" s="17">
        <v>5</v>
      </c>
      <c r="F148" s="23">
        <v>5</v>
      </c>
    </row>
    <row r="149" spans="2:6" x14ac:dyDescent="0.25">
      <c r="B149" s="182">
        <v>270000007</v>
      </c>
      <c r="C149" s="16" t="s">
        <v>1627</v>
      </c>
      <c r="D149" s="17">
        <v>407.40000000000003</v>
      </c>
      <c r="E149" s="17">
        <v>28</v>
      </c>
      <c r="F149" s="23">
        <v>35</v>
      </c>
    </row>
    <row r="150" spans="2:6" ht="30" x14ac:dyDescent="0.25">
      <c r="B150" s="182">
        <v>270020302</v>
      </c>
      <c r="C150" s="16" t="s">
        <v>1847</v>
      </c>
      <c r="D150" s="17">
        <v>20</v>
      </c>
      <c r="E150" s="17">
        <v>5</v>
      </c>
      <c r="F150" s="23">
        <v>3</v>
      </c>
    </row>
    <row r="151" spans="2:6" x14ac:dyDescent="0.25">
      <c r="B151" s="182">
        <v>270024101</v>
      </c>
      <c r="C151" s="16" t="s">
        <v>1846</v>
      </c>
      <c r="D151" s="17">
        <v>11034.72</v>
      </c>
      <c r="E151" s="17">
        <v>812</v>
      </c>
      <c r="F151" s="23">
        <v>948</v>
      </c>
    </row>
    <row r="152" spans="2:6" x14ac:dyDescent="0.25">
      <c r="B152" s="182">
        <v>270065202</v>
      </c>
      <c r="C152" s="16" t="s">
        <v>1845</v>
      </c>
      <c r="D152" s="17">
        <v>34.92</v>
      </c>
      <c r="E152" s="17">
        <v>1</v>
      </c>
      <c r="F152" s="23">
        <v>3</v>
      </c>
    </row>
    <row r="153" spans="2:6" ht="30" x14ac:dyDescent="0.25">
      <c r="B153" s="182">
        <v>270077409</v>
      </c>
      <c r="C153" s="16" t="s">
        <v>1844</v>
      </c>
      <c r="D153" s="17">
        <v>128.04</v>
      </c>
      <c r="E153" s="17">
        <v>11</v>
      </c>
      <c r="F153" s="23">
        <v>11</v>
      </c>
    </row>
    <row r="154" spans="2:6" x14ac:dyDescent="0.25">
      <c r="B154" s="182">
        <v>270077412</v>
      </c>
      <c r="C154" s="16" t="s">
        <v>1628</v>
      </c>
      <c r="D154" s="17">
        <v>104.76</v>
      </c>
      <c r="E154" s="17">
        <v>8</v>
      </c>
      <c r="F154" s="23">
        <v>9</v>
      </c>
    </row>
    <row r="155" spans="2:6" x14ac:dyDescent="0.25">
      <c r="B155" s="182">
        <v>320200001</v>
      </c>
      <c r="C155" s="16" t="s">
        <v>1629</v>
      </c>
      <c r="D155" s="17">
        <v>1233.8399999999999</v>
      </c>
      <c r="E155" s="17">
        <v>102</v>
      </c>
      <c r="F155" s="23">
        <v>106</v>
      </c>
    </row>
    <row r="156" spans="2:6" x14ac:dyDescent="0.25">
      <c r="B156" s="182">
        <v>360200009</v>
      </c>
      <c r="C156" s="16" t="s">
        <v>1630</v>
      </c>
      <c r="D156" s="17">
        <v>733.32</v>
      </c>
      <c r="E156" s="17">
        <v>63</v>
      </c>
      <c r="F156" s="23">
        <v>63</v>
      </c>
    </row>
    <row r="157" spans="2:6" ht="30" x14ac:dyDescent="0.25">
      <c r="B157" s="182">
        <v>360200020</v>
      </c>
      <c r="C157" s="16" t="s">
        <v>1631</v>
      </c>
      <c r="D157" s="17">
        <v>11.64</v>
      </c>
      <c r="E157" s="17">
        <v>1</v>
      </c>
      <c r="F157" s="23">
        <v>1</v>
      </c>
    </row>
    <row r="158" spans="2:6" x14ac:dyDescent="0.25">
      <c r="B158" s="182">
        <v>360200024</v>
      </c>
      <c r="C158" s="16" t="s">
        <v>1632</v>
      </c>
      <c r="D158" s="17">
        <v>267.72000000000003</v>
      </c>
      <c r="E158" s="17">
        <v>21</v>
      </c>
      <c r="F158" s="23">
        <v>23</v>
      </c>
    </row>
    <row r="159" spans="2:6" x14ac:dyDescent="0.25">
      <c r="B159" s="182">
        <v>360200027</v>
      </c>
      <c r="C159" s="16" t="s">
        <v>1633</v>
      </c>
      <c r="D159" s="17">
        <v>499.44</v>
      </c>
      <c r="E159" s="17">
        <v>84</v>
      </c>
      <c r="F159" s="23">
        <v>85</v>
      </c>
    </row>
    <row r="160" spans="2:6" ht="30" x14ac:dyDescent="0.25">
      <c r="B160" s="182">
        <v>380200004</v>
      </c>
      <c r="C160" s="16" t="s">
        <v>1634</v>
      </c>
      <c r="D160" s="17">
        <v>779.88</v>
      </c>
      <c r="E160" s="17">
        <v>64</v>
      </c>
      <c r="F160" s="23">
        <v>67</v>
      </c>
    </row>
    <row r="161" spans="2:6" ht="30" x14ac:dyDescent="0.25">
      <c r="B161" s="182">
        <v>381600010</v>
      </c>
      <c r="C161" s="16" t="s">
        <v>1635</v>
      </c>
      <c r="D161" s="17">
        <v>128.04</v>
      </c>
      <c r="E161" s="17">
        <v>11</v>
      </c>
      <c r="F161" s="23">
        <v>11</v>
      </c>
    </row>
    <row r="162" spans="2:6" ht="30" x14ac:dyDescent="0.25">
      <c r="B162" s="182">
        <v>400200003</v>
      </c>
      <c r="C162" s="16" t="s">
        <v>1636</v>
      </c>
      <c r="D162" s="17">
        <v>174.6</v>
      </c>
      <c r="E162" s="17">
        <v>14</v>
      </c>
      <c r="F162" s="23">
        <v>15</v>
      </c>
    </row>
    <row r="163" spans="2:6" x14ac:dyDescent="0.25">
      <c r="B163" s="182">
        <v>400200024</v>
      </c>
      <c r="C163" s="16" t="s">
        <v>1843</v>
      </c>
      <c r="D163" s="17">
        <v>1198.92</v>
      </c>
      <c r="E163" s="17">
        <v>101</v>
      </c>
      <c r="F163" s="23">
        <v>103</v>
      </c>
    </row>
    <row r="164" spans="2:6" x14ac:dyDescent="0.25">
      <c r="B164" s="182">
        <v>420200021</v>
      </c>
      <c r="C164" s="16" t="s">
        <v>1637</v>
      </c>
      <c r="D164" s="17">
        <v>1455</v>
      </c>
      <c r="E164" s="17">
        <v>125</v>
      </c>
      <c r="F164" s="23">
        <v>125</v>
      </c>
    </row>
    <row r="165" spans="2:6" x14ac:dyDescent="0.25">
      <c r="B165" s="182">
        <v>420200039</v>
      </c>
      <c r="C165" s="16" t="s">
        <v>1842</v>
      </c>
      <c r="D165" s="17">
        <v>325.92</v>
      </c>
      <c r="E165" s="17">
        <v>28</v>
      </c>
      <c r="F165" s="23">
        <v>28</v>
      </c>
    </row>
    <row r="166" spans="2:6" x14ac:dyDescent="0.25">
      <c r="B166" s="182">
        <v>420200052</v>
      </c>
      <c r="C166" s="16" t="s">
        <v>1832</v>
      </c>
      <c r="D166" s="17">
        <v>3841.2000000000003</v>
      </c>
      <c r="E166" s="17">
        <v>321</v>
      </c>
      <c r="F166" s="23">
        <v>330</v>
      </c>
    </row>
    <row r="167" spans="2:6" x14ac:dyDescent="0.25">
      <c r="B167" s="182">
        <v>440800009</v>
      </c>
      <c r="C167" s="16" t="s">
        <v>1638</v>
      </c>
      <c r="D167" s="17">
        <v>1187.28</v>
      </c>
      <c r="E167" s="17">
        <v>102</v>
      </c>
      <c r="F167" s="23">
        <v>102</v>
      </c>
    </row>
    <row r="168" spans="2:6" x14ac:dyDescent="0.25">
      <c r="B168" s="182">
        <v>440800011</v>
      </c>
      <c r="C168" s="16" t="s">
        <v>1639</v>
      </c>
      <c r="D168" s="17">
        <v>349.2</v>
      </c>
      <c r="E168" s="17">
        <v>30</v>
      </c>
      <c r="F168" s="23">
        <v>30</v>
      </c>
    </row>
    <row r="169" spans="2:6" x14ac:dyDescent="0.25">
      <c r="B169" s="182">
        <v>440800015</v>
      </c>
      <c r="C169" s="16" t="s">
        <v>1833</v>
      </c>
      <c r="D169" s="17">
        <v>104.76</v>
      </c>
      <c r="E169" s="17">
        <v>9</v>
      </c>
      <c r="F169" s="23">
        <v>9</v>
      </c>
    </row>
    <row r="170" spans="2:6" ht="30" x14ac:dyDescent="0.25">
      <c r="B170" s="182">
        <v>460200036</v>
      </c>
      <c r="C170" s="16" t="s">
        <v>1841</v>
      </c>
      <c r="D170" s="17">
        <v>1198.92</v>
      </c>
      <c r="E170" s="17">
        <v>103</v>
      </c>
      <c r="F170" s="23">
        <v>103</v>
      </c>
    </row>
    <row r="171" spans="2:6" x14ac:dyDescent="0.25">
      <c r="B171" s="182">
        <v>460200042</v>
      </c>
      <c r="C171" s="16" t="s">
        <v>1640</v>
      </c>
      <c r="D171" s="17">
        <v>162.96</v>
      </c>
      <c r="E171" s="17">
        <v>14</v>
      </c>
      <c r="F171" s="23">
        <v>14</v>
      </c>
    </row>
    <row r="172" spans="2:6" x14ac:dyDescent="0.25">
      <c r="B172" s="182">
        <v>460200043</v>
      </c>
      <c r="C172" s="16" t="s">
        <v>1641</v>
      </c>
      <c r="D172" s="17">
        <v>267.72000000000003</v>
      </c>
      <c r="E172" s="17">
        <v>22</v>
      </c>
      <c r="F172" s="23">
        <v>23</v>
      </c>
    </row>
    <row r="173" spans="2:6" x14ac:dyDescent="0.25">
      <c r="B173" s="182">
        <v>500200034</v>
      </c>
      <c r="C173" s="16" t="s">
        <v>1642</v>
      </c>
      <c r="D173" s="17">
        <v>884.64</v>
      </c>
      <c r="E173" s="17">
        <v>76</v>
      </c>
      <c r="F173" s="23">
        <v>76</v>
      </c>
    </row>
    <row r="174" spans="2:6" x14ac:dyDescent="0.25">
      <c r="B174" s="182">
        <v>500200037</v>
      </c>
      <c r="C174" s="16" t="s">
        <v>1643</v>
      </c>
      <c r="D174" s="17">
        <v>477.24</v>
      </c>
      <c r="E174" s="17">
        <v>41</v>
      </c>
      <c r="F174" s="23">
        <v>41</v>
      </c>
    </row>
    <row r="175" spans="2:6" ht="30" x14ac:dyDescent="0.25">
      <c r="B175" s="182">
        <v>500200052</v>
      </c>
      <c r="C175" s="16" t="s">
        <v>804</v>
      </c>
      <c r="D175" s="17">
        <v>593.64</v>
      </c>
      <c r="E175" s="17">
        <v>50</v>
      </c>
      <c r="F175" s="23">
        <v>51</v>
      </c>
    </row>
    <row r="176" spans="2:6" x14ac:dyDescent="0.25">
      <c r="B176" s="182">
        <v>600200001</v>
      </c>
      <c r="C176" s="16" t="s">
        <v>1644</v>
      </c>
      <c r="D176" s="17">
        <v>488.88</v>
      </c>
      <c r="E176" s="17">
        <v>42</v>
      </c>
      <c r="F176" s="23">
        <v>43</v>
      </c>
    </row>
    <row r="177" spans="2:6" ht="30" x14ac:dyDescent="0.25">
      <c r="B177" s="182">
        <v>601000001</v>
      </c>
      <c r="C177" s="16" t="s">
        <v>1645</v>
      </c>
      <c r="D177" s="17">
        <v>582</v>
      </c>
      <c r="E177" s="17">
        <v>50</v>
      </c>
      <c r="F177" s="23">
        <v>50</v>
      </c>
    </row>
    <row r="178" spans="2:6" x14ac:dyDescent="0.25">
      <c r="B178" s="182">
        <v>601000008</v>
      </c>
      <c r="C178" s="16" t="s">
        <v>1646</v>
      </c>
      <c r="D178" s="17">
        <v>1164</v>
      </c>
      <c r="E178" s="17">
        <v>100</v>
      </c>
      <c r="F178" s="23">
        <v>100</v>
      </c>
    </row>
    <row r="179" spans="2:6" x14ac:dyDescent="0.25">
      <c r="B179" s="182">
        <v>601000010</v>
      </c>
      <c r="C179" s="16" t="s">
        <v>1647</v>
      </c>
      <c r="D179" s="17">
        <v>500.52000000000004</v>
      </c>
      <c r="E179" s="17">
        <v>36</v>
      </c>
      <c r="F179" s="23">
        <v>43</v>
      </c>
    </row>
    <row r="180" spans="2:6" ht="30" x14ac:dyDescent="0.25">
      <c r="B180" s="182">
        <v>620200012</v>
      </c>
      <c r="C180" s="16" t="s">
        <v>1840</v>
      </c>
      <c r="D180" s="17">
        <v>1187.28</v>
      </c>
      <c r="E180" s="17">
        <v>100</v>
      </c>
      <c r="F180" s="23">
        <v>102</v>
      </c>
    </row>
    <row r="181" spans="2:6" x14ac:dyDescent="0.25">
      <c r="B181" s="182">
        <v>620200030</v>
      </c>
      <c r="C181" s="16" t="s">
        <v>1648</v>
      </c>
      <c r="D181" s="17">
        <v>186.24</v>
      </c>
      <c r="E181" s="17">
        <v>14</v>
      </c>
      <c r="F181" s="23">
        <v>16</v>
      </c>
    </row>
    <row r="182" spans="2:6" x14ac:dyDescent="0.25">
      <c r="B182" s="182">
        <v>620200033</v>
      </c>
      <c r="C182" s="16" t="s">
        <v>1839</v>
      </c>
      <c r="D182" s="17">
        <v>244.44</v>
      </c>
      <c r="E182" s="17">
        <v>21</v>
      </c>
      <c r="F182" s="23">
        <v>21</v>
      </c>
    </row>
    <row r="183" spans="2:6" x14ac:dyDescent="0.25">
      <c r="B183" s="182">
        <v>620200037</v>
      </c>
      <c r="C183" s="16" t="s">
        <v>1838</v>
      </c>
      <c r="D183" s="17">
        <v>1047.5999999999999</v>
      </c>
      <c r="E183" s="17">
        <v>85</v>
      </c>
      <c r="F183" s="23">
        <v>90</v>
      </c>
    </row>
    <row r="184" spans="2:6" x14ac:dyDescent="0.25">
      <c r="B184" s="182">
        <v>620200038</v>
      </c>
      <c r="C184" s="16" t="s">
        <v>1031</v>
      </c>
      <c r="D184" s="17">
        <v>752.96</v>
      </c>
      <c r="E184" s="17">
        <v>66</v>
      </c>
      <c r="F184" s="23">
        <v>132</v>
      </c>
    </row>
    <row r="185" spans="2:6" x14ac:dyDescent="0.25">
      <c r="B185" s="182">
        <v>620200060</v>
      </c>
      <c r="C185" s="16" t="s">
        <v>1649</v>
      </c>
      <c r="D185" s="17">
        <v>81.48</v>
      </c>
      <c r="E185" s="17">
        <v>7</v>
      </c>
      <c r="F185" s="23">
        <v>7</v>
      </c>
    </row>
    <row r="186" spans="2:6" ht="30" x14ac:dyDescent="0.25">
      <c r="B186" s="182">
        <v>640600017</v>
      </c>
      <c r="C186" s="16" t="s">
        <v>1650</v>
      </c>
      <c r="D186" s="17">
        <v>256.08</v>
      </c>
      <c r="E186" s="17">
        <v>21</v>
      </c>
      <c r="F186" s="23">
        <v>22</v>
      </c>
    </row>
    <row r="187" spans="2:6" x14ac:dyDescent="0.25">
      <c r="B187" s="182">
        <v>641000009</v>
      </c>
      <c r="C187" s="16" t="s">
        <v>1651</v>
      </c>
      <c r="D187" s="17">
        <v>186.24</v>
      </c>
      <c r="E187" s="17">
        <v>14</v>
      </c>
      <c r="F187" s="23">
        <v>16</v>
      </c>
    </row>
    <row r="188" spans="2:6" x14ac:dyDescent="0.25">
      <c r="B188" s="182">
        <v>660200010</v>
      </c>
      <c r="C188" s="16" t="s">
        <v>1652</v>
      </c>
      <c r="D188" s="17">
        <v>931.2</v>
      </c>
      <c r="E188" s="17">
        <v>80</v>
      </c>
      <c r="F188" s="23">
        <v>80</v>
      </c>
    </row>
    <row r="189" spans="2:6" x14ac:dyDescent="0.25">
      <c r="B189" s="182">
        <v>660200027</v>
      </c>
      <c r="C189" s="16" t="s">
        <v>1653</v>
      </c>
      <c r="D189" s="17">
        <v>3550.2000000000003</v>
      </c>
      <c r="E189" s="17">
        <v>296</v>
      </c>
      <c r="F189" s="23">
        <v>311</v>
      </c>
    </row>
    <row r="190" spans="2:6" ht="30" x14ac:dyDescent="0.25">
      <c r="B190" s="182">
        <v>660200030</v>
      </c>
      <c r="C190" s="16" t="s">
        <v>1834</v>
      </c>
      <c r="D190" s="17">
        <v>1268.76</v>
      </c>
      <c r="E190" s="17">
        <v>103</v>
      </c>
      <c r="F190" s="23">
        <v>109</v>
      </c>
    </row>
    <row r="191" spans="2:6" x14ac:dyDescent="0.25">
      <c r="B191" s="182">
        <v>680200001</v>
      </c>
      <c r="C191" s="16" t="s">
        <v>1654</v>
      </c>
      <c r="D191" s="17">
        <v>151.32</v>
      </c>
      <c r="E191" s="17">
        <v>12</v>
      </c>
      <c r="F191" s="23">
        <v>13</v>
      </c>
    </row>
    <row r="192" spans="2:6" x14ac:dyDescent="0.25">
      <c r="B192" s="182">
        <v>680200030</v>
      </c>
      <c r="C192" s="16" t="s">
        <v>1655</v>
      </c>
      <c r="D192" s="17">
        <v>582</v>
      </c>
      <c r="E192" s="17">
        <v>47</v>
      </c>
      <c r="F192" s="23">
        <v>50</v>
      </c>
    </row>
    <row r="193" spans="2:6" x14ac:dyDescent="0.25">
      <c r="B193" s="182">
        <v>680200034</v>
      </c>
      <c r="C193" s="16" t="s">
        <v>1656</v>
      </c>
      <c r="D193" s="17">
        <v>838.08</v>
      </c>
      <c r="E193" s="17">
        <v>72</v>
      </c>
      <c r="F193" s="23">
        <v>72</v>
      </c>
    </row>
    <row r="194" spans="2:6" x14ac:dyDescent="0.25">
      <c r="B194" s="182">
        <v>681000002</v>
      </c>
      <c r="C194" s="16" t="s">
        <v>1657</v>
      </c>
      <c r="D194" s="17">
        <v>174.6</v>
      </c>
      <c r="E194" s="17">
        <v>14</v>
      </c>
      <c r="F194" s="23">
        <v>15</v>
      </c>
    </row>
    <row r="195" spans="2:6" x14ac:dyDescent="0.25">
      <c r="B195" s="182">
        <v>700200041</v>
      </c>
      <c r="C195" s="16" t="s">
        <v>1837</v>
      </c>
      <c r="D195" s="17">
        <v>558.72</v>
      </c>
      <c r="E195" s="17">
        <v>47</v>
      </c>
      <c r="F195" s="23">
        <v>48</v>
      </c>
    </row>
    <row r="196" spans="2:6" x14ac:dyDescent="0.25">
      <c r="B196" s="182">
        <v>700800009</v>
      </c>
      <c r="C196" s="16" t="s">
        <v>1658</v>
      </c>
      <c r="D196" s="17">
        <v>186.24</v>
      </c>
      <c r="E196" s="17">
        <v>16</v>
      </c>
      <c r="F196" s="23">
        <v>16</v>
      </c>
    </row>
    <row r="197" spans="2:6" ht="30" x14ac:dyDescent="0.25">
      <c r="B197" s="182">
        <v>701800002</v>
      </c>
      <c r="C197" s="16" t="s">
        <v>1836</v>
      </c>
      <c r="D197" s="17">
        <v>256.08</v>
      </c>
      <c r="E197" s="17">
        <v>22</v>
      </c>
      <c r="F197" s="23">
        <v>22</v>
      </c>
    </row>
    <row r="198" spans="2:6" x14ac:dyDescent="0.25">
      <c r="B198" s="182">
        <v>740200008</v>
      </c>
      <c r="C198" s="16" t="s">
        <v>1033</v>
      </c>
      <c r="D198" s="17">
        <v>116.4</v>
      </c>
      <c r="E198" s="17">
        <v>10</v>
      </c>
      <c r="F198" s="23">
        <v>14</v>
      </c>
    </row>
    <row r="199" spans="2:6" x14ac:dyDescent="0.25">
      <c r="B199" s="182">
        <v>740200041</v>
      </c>
      <c r="C199" s="16" t="s">
        <v>1835</v>
      </c>
      <c r="D199" s="17">
        <v>1641.24</v>
      </c>
      <c r="E199" s="17">
        <v>140</v>
      </c>
      <c r="F199" s="23">
        <v>141</v>
      </c>
    </row>
    <row r="200" spans="2:6" ht="30" x14ac:dyDescent="0.25">
      <c r="B200" s="182">
        <v>740200049</v>
      </c>
      <c r="C200" s="16" t="s">
        <v>1659</v>
      </c>
      <c r="D200" s="17">
        <v>3189.36</v>
      </c>
      <c r="E200" s="17">
        <v>274</v>
      </c>
      <c r="F200" s="23">
        <v>274</v>
      </c>
    </row>
    <row r="201" spans="2:6" x14ac:dyDescent="0.25">
      <c r="B201" s="182">
        <v>741400012</v>
      </c>
      <c r="C201" s="16" t="s">
        <v>1660</v>
      </c>
      <c r="D201" s="17">
        <v>1455</v>
      </c>
      <c r="E201" s="17">
        <v>124</v>
      </c>
      <c r="F201" s="23">
        <v>125</v>
      </c>
    </row>
    <row r="202" spans="2:6" x14ac:dyDescent="0.25">
      <c r="B202" s="182">
        <v>760200002</v>
      </c>
      <c r="C202" s="16" t="s">
        <v>1661</v>
      </c>
      <c r="D202" s="17">
        <v>50.56</v>
      </c>
      <c r="E202" s="17">
        <v>5</v>
      </c>
      <c r="F202" s="23">
        <v>5</v>
      </c>
    </row>
    <row r="203" spans="2:6" x14ac:dyDescent="0.25">
      <c r="B203" s="182">
        <v>760200003</v>
      </c>
      <c r="C203" s="16" t="s">
        <v>1662</v>
      </c>
      <c r="D203" s="17">
        <v>151.32</v>
      </c>
      <c r="E203" s="17">
        <v>13</v>
      </c>
      <c r="F203" s="23">
        <v>13</v>
      </c>
    </row>
    <row r="204" spans="2:6" x14ac:dyDescent="0.25">
      <c r="B204" s="182">
        <v>760200024</v>
      </c>
      <c r="C204" s="16" t="s">
        <v>1663</v>
      </c>
      <c r="D204" s="17">
        <v>419.04</v>
      </c>
      <c r="E204" s="17">
        <v>30</v>
      </c>
      <c r="F204" s="23">
        <v>36</v>
      </c>
    </row>
    <row r="205" spans="2:6" x14ac:dyDescent="0.25">
      <c r="B205" s="182">
        <v>760200025</v>
      </c>
      <c r="C205" s="16" t="s">
        <v>1664</v>
      </c>
      <c r="D205" s="17">
        <v>500.52000000000004</v>
      </c>
      <c r="E205" s="17">
        <v>39</v>
      </c>
      <c r="F205" s="23">
        <v>43</v>
      </c>
    </row>
    <row r="206" spans="2:6" ht="30" x14ac:dyDescent="0.25">
      <c r="B206" s="182">
        <v>761200001</v>
      </c>
      <c r="C206" s="16" t="s">
        <v>1665</v>
      </c>
      <c r="D206" s="17">
        <v>395.76</v>
      </c>
      <c r="E206" s="17">
        <v>34</v>
      </c>
      <c r="F206" s="23">
        <v>34</v>
      </c>
    </row>
    <row r="207" spans="2:6" x14ac:dyDescent="0.25">
      <c r="B207" s="182">
        <v>761200014</v>
      </c>
      <c r="C207" s="16" t="s">
        <v>1666</v>
      </c>
      <c r="D207" s="17">
        <v>23.28</v>
      </c>
      <c r="E207" s="17">
        <v>1</v>
      </c>
      <c r="F207" s="23">
        <v>2</v>
      </c>
    </row>
    <row r="208" spans="2:6" x14ac:dyDescent="0.25">
      <c r="B208" s="182">
        <v>781800005</v>
      </c>
      <c r="C208" s="16" t="s">
        <v>1667</v>
      </c>
      <c r="D208" s="17">
        <v>547.08000000000004</v>
      </c>
      <c r="E208" s="17">
        <v>40</v>
      </c>
      <c r="F208" s="23">
        <v>47</v>
      </c>
    </row>
    <row r="209" spans="2:6" x14ac:dyDescent="0.25">
      <c r="B209" s="182">
        <v>800800015</v>
      </c>
      <c r="C209" s="16" t="s">
        <v>1482</v>
      </c>
      <c r="D209" s="17">
        <v>93.12</v>
      </c>
      <c r="E209" s="17">
        <v>8</v>
      </c>
      <c r="F209" s="23">
        <v>8</v>
      </c>
    </row>
    <row r="210" spans="2:6" ht="30" x14ac:dyDescent="0.25">
      <c r="B210" s="182">
        <v>801000001</v>
      </c>
      <c r="C210" s="16" t="s">
        <v>1668</v>
      </c>
      <c r="D210" s="17">
        <v>1012.6800000000001</v>
      </c>
      <c r="E210" s="17">
        <v>81</v>
      </c>
      <c r="F210" s="23">
        <v>87</v>
      </c>
    </row>
    <row r="211" spans="2:6" x14ac:dyDescent="0.25">
      <c r="B211" s="182">
        <v>801200001</v>
      </c>
      <c r="C211" s="16" t="s">
        <v>1669</v>
      </c>
      <c r="D211" s="17">
        <v>3759.7200000000003</v>
      </c>
      <c r="E211" s="17">
        <v>307</v>
      </c>
      <c r="F211" s="23">
        <v>323</v>
      </c>
    </row>
    <row r="212" spans="2:6" ht="30" x14ac:dyDescent="0.25">
      <c r="B212" s="182">
        <v>801400007</v>
      </c>
      <c r="C212" s="16" t="s">
        <v>1670</v>
      </c>
      <c r="D212" s="17">
        <v>1024.32</v>
      </c>
      <c r="E212" s="17">
        <v>74</v>
      </c>
      <c r="F212" s="23">
        <v>88</v>
      </c>
    </row>
    <row r="213" spans="2:6" x14ac:dyDescent="0.25">
      <c r="B213" s="182">
        <v>801600003</v>
      </c>
      <c r="C213" s="16" t="s">
        <v>1505</v>
      </c>
      <c r="D213" s="17">
        <v>407.40000000000003</v>
      </c>
      <c r="E213" s="17">
        <v>35</v>
      </c>
      <c r="F213" s="23">
        <v>35</v>
      </c>
    </row>
    <row r="214" spans="2:6" x14ac:dyDescent="0.25">
      <c r="B214" s="182">
        <v>801600009</v>
      </c>
      <c r="C214" s="16" t="s">
        <v>1671</v>
      </c>
      <c r="D214" s="17">
        <v>1012.6800000000001</v>
      </c>
      <c r="E214" s="17">
        <v>78</v>
      </c>
      <c r="F214" s="23">
        <v>87</v>
      </c>
    </row>
    <row r="215" spans="2:6" x14ac:dyDescent="0.25">
      <c r="B215" s="182">
        <v>801600020</v>
      </c>
      <c r="C215" s="16" t="s">
        <v>1672</v>
      </c>
      <c r="D215" s="17">
        <v>69.84</v>
      </c>
      <c r="E215" s="17">
        <v>6</v>
      </c>
      <c r="F215" s="23">
        <v>6</v>
      </c>
    </row>
    <row r="216" spans="2:6" x14ac:dyDescent="0.25">
      <c r="B216" s="182">
        <v>801600021</v>
      </c>
      <c r="C216" s="16" t="s">
        <v>1673</v>
      </c>
      <c r="D216" s="17">
        <v>151.32</v>
      </c>
      <c r="E216" s="17">
        <v>13</v>
      </c>
      <c r="F216" s="23">
        <v>13</v>
      </c>
    </row>
    <row r="217" spans="2:6" x14ac:dyDescent="0.25">
      <c r="B217" s="182">
        <v>801600025</v>
      </c>
      <c r="C217" s="16" t="s">
        <v>1674</v>
      </c>
      <c r="D217" s="17">
        <v>302.64</v>
      </c>
      <c r="E217" s="17">
        <v>26</v>
      </c>
      <c r="F217" s="23">
        <v>26</v>
      </c>
    </row>
    <row r="218" spans="2:6" x14ac:dyDescent="0.25">
      <c r="B218" s="182">
        <v>801600026</v>
      </c>
      <c r="C218" s="16" t="s">
        <v>1675</v>
      </c>
      <c r="D218" s="17">
        <v>1536.48</v>
      </c>
      <c r="E218" s="17">
        <v>132</v>
      </c>
      <c r="F218" s="23">
        <v>132</v>
      </c>
    </row>
    <row r="219" spans="2:6" x14ac:dyDescent="0.25">
      <c r="B219" s="182">
        <v>801600029</v>
      </c>
      <c r="C219" s="16" t="s">
        <v>1676</v>
      </c>
      <c r="D219" s="17">
        <v>186.24</v>
      </c>
      <c r="E219" s="17">
        <v>16</v>
      </c>
      <c r="F219" s="23">
        <v>16</v>
      </c>
    </row>
    <row r="220" spans="2:6" x14ac:dyDescent="0.25">
      <c r="B220" s="182">
        <v>804435102</v>
      </c>
      <c r="C220" s="16" t="s">
        <v>1677</v>
      </c>
      <c r="D220" s="17">
        <v>3270.84</v>
      </c>
      <c r="E220" s="17">
        <v>249</v>
      </c>
      <c r="F220" s="23">
        <v>281</v>
      </c>
    </row>
    <row r="221" spans="2:6" x14ac:dyDescent="0.25">
      <c r="B221" s="182">
        <v>840200047</v>
      </c>
      <c r="C221" s="16" t="s">
        <v>1678</v>
      </c>
      <c r="D221" s="17">
        <v>558.72</v>
      </c>
      <c r="E221" s="17">
        <v>46</v>
      </c>
      <c r="F221" s="23">
        <v>48</v>
      </c>
    </row>
    <row r="222" spans="2:6" x14ac:dyDescent="0.25">
      <c r="B222" s="182">
        <v>880200016</v>
      </c>
      <c r="C222" s="16" t="s">
        <v>1871</v>
      </c>
      <c r="D222" s="17">
        <v>6786.12</v>
      </c>
      <c r="E222" s="17">
        <v>549</v>
      </c>
      <c r="F222" s="23">
        <v>583</v>
      </c>
    </row>
    <row r="223" spans="2:6" x14ac:dyDescent="0.25">
      <c r="B223" s="182">
        <v>880200024</v>
      </c>
      <c r="C223" s="16" t="s">
        <v>1679</v>
      </c>
      <c r="D223" s="17">
        <v>23.28</v>
      </c>
      <c r="E223" s="17">
        <v>2</v>
      </c>
      <c r="F223" s="23">
        <v>2</v>
      </c>
    </row>
    <row r="224" spans="2:6" x14ac:dyDescent="0.25">
      <c r="B224" s="182">
        <v>880200048</v>
      </c>
      <c r="C224" s="16" t="s">
        <v>1872</v>
      </c>
      <c r="D224" s="17">
        <v>2653.92</v>
      </c>
      <c r="E224" s="17">
        <v>227</v>
      </c>
      <c r="F224" s="23">
        <v>228</v>
      </c>
    </row>
    <row r="225" spans="2:6" x14ac:dyDescent="0.25">
      <c r="B225" s="182">
        <v>880200058</v>
      </c>
      <c r="C225" s="16" t="s">
        <v>1680</v>
      </c>
      <c r="D225" s="17">
        <v>1315.32</v>
      </c>
      <c r="E225" s="17">
        <v>113</v>
      </c>
      <c r="F225" s="23">
        <v>113</v>
      </c>
    </row>
    <row r="226" spans="2:6" x14ac:dyDescent="0.25">
      <c r="B226" s="182">
        <v>880200089</v>
      </c>
      <c r="C226" s="16" t="s">
        <v>1681</v>
      </c>
      <c r="D226" s="17">
        <v>34.92</v>
      </c>
      <c r="E226" s="17">
        <v>3</v>
      </c>
      <c r="F226" s="23">
        <v>3</v>
      </c>
    </row>
    <row r="227" spans="2:6" x14ac:dyDescent="0.25">
      <c r="B227" s="182">
        <v>900200035</v>
      </c>
      <c r="C227" s="16" t="s">
        <v>1873</v>
      </c>
      <c r="D227" s="17">
        <v>162.96</v>
      </c>
      <c r="E227" s="17">
        <v>14</v>
      </c>
      <c r="F227" s="23">
        <v>14</v>
      </c>
    </row>
    <row r="228" spans="2:6" x14ac:dyDescent="0.25">
      <c r="B228" s="182">
        <v>900200046</v>
      </c>
      <c r="C228" s="16" t="s">
        <v>1682</v>
      </c>
      <c r="D228" s="17">
        <v>1524.84</v>
      </c>
      <c r="E228" s="17">
        <v>131</v>
      </c>
      <c r="F228" s="23">
        <v>131</v>
      </c>
    </row>
    <row r="229" spans="2:6" x14ac:dyDescent="0.25">
      <c r="B229" s="182">
        <v>900200047</v>
      </c>
      <c r="C229" s="16" t="s">
        <v>1683</v>
      </c>
      <c r="D229" s="17">
        <v>826.44</v>
      </c>
      <c r="E229" s="17">
        <v>69</v>
      </c>
      <c r="F229" s="23">
        <v>71</v>
      </c>
    </row>
    <row r="230" spans="2:6" x14ac:dyDescent="0.25">
      <c r="B230" s="182">
        <v>900200051</v>
      </c>
      <c r="C230" s="16" t="s">
        <v>1684</v>
      </c>
      <c r="D230" s="17">
        <v>1466.64</v>
      </c>
      <c r="E230" s="17">
        <v>126</v>
      </c>
      <c r="F230" s="23">
        <v>126</v>
      </c>
    </row>
    <row r="231" spans="2:6" ht="30" x14ac:dyDescent="0.25">
      <c r="B231" s="182">
        <v>900200054</v>
      </c>
      <c r="C231" s="16" t="s">
        <v>419</v>
      </c>
      <c r="D231" s="17">
        <v>34.92</v>
      </c>
      <c r="E231" s="17">
        <v>3</v>
      </c>
      <c r="F231" s="23">
        <v>3</v>
      </c>
    </row>
    <row r="232" spans="2:6" x14ac:dyDescent="0.25">
      <c r="B232" s="182">
        <v>900200068</v>
      </c>
      <c r="C232" s="16" t="s">
        <v>1685</v>
      </c>
      <c r="D232" s="17">
        <v>11.64</v>
      </c>
      <c r="E232" s="17">
        <v>1</v>
      </c>
      <c r="F232" s="23">
        <v>1</v>
      </c>
    </row>
    <row r="233" spans="2:6" x14ac:dyDescent="0.25">
      <c r="B233" s="182">
        <v>901200013</v>
      </c>
      <c r="C233" s="16" t="s">
        <v>1686</v>
      </c>
      <c r="D233" s="17">
        <v>34.92</v>
      </c>
      <c r="E233" s="17">
        <v>3</v>
      </c>
      <c r="F233" s="23">
        <v>3</v>
      </c>
    </row>
    <row r="234" spans="2:6" x14ac:dyDescent="0.25">
      <c r="B234" s="182">
        <v>940200005</v>
      </c>
      <c r="C234" s="16" t="s">
        <v>1687</v>
      </c>
      <c r="D234" s="17">
        <v>93.12</v>
      </c>
      <c r="E234" s="17">
        <v>8</v>
      </c>
      <c r="F234" s="23">
        <v>8</v>
      </c>
    </row>
    <row r="235" spans="2:6" x14ac:dyDescent="0.25">
      <c r="B235" s="182">
        <v>940200010</v>
      </c>
      <c r="C235" s="16" t="s">
        <v>1688</v>
      </c>
      <c r="D235" s="17">
        <v>46.56</v>
      </c>
      <c r="E235" s="17">
        <v>3</v>
      </c>
      <c r="F235" s="23">
        <v>4</v>
      </c>
    </row>
    <row r="236" spans="2:6" x14ac:dyDescent="0.25">
      <c r="B236" s="182">
        <v>941600009</v>
      </c>
      <c r="C236" s="16" t="s">
        <v>1689</v>
      </c>
      <c r="D236" s="17">
        <v>698.4</v>
      </c>
      <c r="E236" s="17">
        <v>60</v>
      </c>
      <c r="F236" s="23">
        <v>60</v>
      </c>
    </row>
    <row r="237" spans="2:6" x14ac:dyDescent="0.25">
      <c r="B237" s="182">
        <v>941600020</v>
      </c>
      <c r="C237" s="16" t="s">
        <v>1690</v>
      </c>
      <c r="D237" s="17">
        <v>651.84</v>
      </c>
      <c r="E237" s="17">
        <v>56</v>
      </c>
      <c r="F237" s="23">
        <v>56</v>
      </c>
    </row>
    <row r="238" spans="2:6" ht="30" x14ac:dyDescent="0.25">
      <c r="B238" s="182">
        <v>961000004</v>
      </c>
      <c r="C238" s="16" t="s">
        <v>846</v>
      </c>
      <c r="D238" s="17">
        <v>11.64</v>
      </c>
      <c r="E238" s="17">
        <v>1</v>
      </c>
      <c r="F238" s="23">
        <v>1</v>
      </c>
    </row>
    <row r="239" spans="2:6" ht="30" x14ac:dyDescent="0.25">
      <c r="B239" s="182">
        <v>961600006</v>
      </c>
      <c r="C239" s="16" t="s">
        <v>1874</v>
      </c>
      <c r="D239" s="17">
        <v>256.08</v>
      </c>
      <c r="E239" s="17">
        <v>22</v>
      </c>
      <c r="F239" s="23">
        <v>22</v>
      </c>
    </row>
    <row r="240" spans="2:6" x14ac:dyDescent="0.25">
      <c r="B240" s="182">
        <v>961600013</v>
      </c>
      <c r="C240" s="16" t="s">
        <v>1691</v>
      </c>
      <c r="D240" s="17">
        <v>34.92</v>
      </c>
      <c r="E240" s="17">
        <v>3</v>
      </c>
      <c r="F240" s="23">
        <v>3</v>
      </c>
    </row>
  </sheetData>
  <mergeCells count="2">
    <mergeCell ref="D1:F4"/>
    <mergeCell ref="B6:D6"/>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H22"/>
  <sheetViews>
    <sheetView showGridLines="0" zoomScale="64" zoomScaleNormal="64" workbookViewId="0">
      <selection activeCell="F27" sqref="F27"/>
    </sheetView>
  </sheetViews>
  <sheetFormatPr defaultRowHeight="15" x14ac:dyDescent="0.25"/>
  <cols>
    <col min="1" max="1" width="29.85546875" customWidth="1"/>
    <col min="2" max="2" width="14.42578125" customWidth="1"/>
    <col min="3" max="3" width="13.28515625" customWidth="1"/>
    <col min="4" max="4" width="15.28515625" customWidth="1"/>
    <col min="5" max="5" width="21" customWidth="1"/>
    <col min="6" max="6" width="16.7109375" customWidth="1"/>
    <col min="7" max="7" width="19.140625" customWidth="1"/>
  </cols>
  <sheetData>
    <row r="1" spans="1:8" ht="76.5" customHeight="1" x14ac:dyDescent="0.25">
      <c r="D1" s="176"/>
      <c r="E1" s="520" t="s">
        <v>1975</v>
      </c>
      <c r="F1" s="520"/>
      <c r="G1" s="520"/>
      <c r="H1" s="176"/>
    </row>
    <row r="2" spans="1:8" ht="18" customHeight="1" x14ac:dyDescent="0.25">
      <c r="D2" s="187"/>
      <c r="E2" s="187"/>
      <c r="F2" s="187"/>
      <c r="G2" s="187"/>
    </row>
    <row r="3" spans="1:8" ht="18.75" customHeight="1" x14ac:dyDescent="0.25">
      <c r="A3" s="519"/>
      <c r="B3" s="519"/>
      <c r="C3" s="519"/>
      <c r="D3" s="519"/>
      <c r="E3" s="519"/>
      <c r="F3" s="519"/>
      <c r="G3" s="519"/>
      <c r="H3" s="519"/>
    </row>
    <row r="4" spans="1:8" ht="30" customHeight="1" x14ac:dyDescent="0.25">
      <c r="A4" s="521" t="s">
        <v>980</v>
      </c>
      <c r="B4" s="524" t="s">
        <v>1880</v>
      </c>
      <c r="C4" s="524"/>
      <c r="D4" s="525" t="s">
        <v>1881</v>
      </c>
      <c r="E4" s="525"/>
      <c r="F4" s="525"/>
      <c r="G4" s="525"/>
    </row>
    <row r="5" spans="1:8" ht="15" customHeight="1" x14ac:dyDescent="0.25">
      <c r="A5" s="522"/>
      <c r="B5" s="194" t="s">
        <v>981</v>
      </c>
      <c r="C5" s="194" t="s">
        <v>982</v>
      </c>
      <c r="D5" s="526" t="s">
        <v>1882</v>
      </c>
      <c r="E5" s="526" t="s">
        <v>1883</v>
      </c>
      <c r="F5" s="526" t="s">
        <v>1885</v>
      </c>
      <c r="G5" s="526" t="s">
        <v>1884</v>
      </c>
    </row>
    <row r="6" spans="1:8" ht="28.5" x14ac:dyDescent="0.25">
      <c r="A6" s="523"/>
      <c r="B6" s="38" t="s">
        <v>983</v>
      </c>
      <c r="C6" s="38" t="s">
        <v>983</v>
      </c>
      <c r="D6" s="526"/>
      <c r="E6" s="526"/>
      <c r="F6" s="526"/>
      <c r="G6" s="526"/>
    </row>
    <row r="7" spans="1:8" ht="45" x14ac:dyDescent="0.25">
      <c r="A7" s="16" t="s">
        <v>984</v>
      </c>
      <c r="B7" s="195">
        <v>7</v>
      </c>
      <c r="C7" s="178">
        <v>63</v>
      </c>
      <c r="D7" s="196">
        <v>1005.06</v>
      </c>
      <c r="E7" s="196">
        <v>1.1051087728569926</v>
      </c>
      <c r="F7" s="198">
        <f>E7*D7</f>
        <v>1110.700623247649</v>
      </c>
      <c r="G7" s="197">
        <f t="shared" ref="G7:G13" si="0">(B7+C7)*F7</f>
        <v>77749.043627335428</v>
      </c>
    </row>
    <row r="8" spans="1:8" hidden="1" x14ac:dyDescent="0.25">
      <c r="A8" s="3" t="s">
        <v>985</v>
      </c>
      <c r="B8" s="4">
        <v>0</v>
      </c>
      <c r="C8" s="3">
        <v>1</v>
      </c>
      <c r="D8" s="5">
        <v>911.34</v>
      </c>
      <c r="E8" s="5">
        <v>1.7235125626219003</v>
      </c>
      <c r="F8" s="3">
        <f t="shared" ref="F8:F13" si="1">E8*D8</f>
        <v>1570.7059388198427</v>
      </c>
      <c r="G8" s="5">
        <f t="shared" si="0"/>
        <v>1570.7059388198427</v>
      </c>
    </row>
    <row r="9" spans="1:8" hidden="1" x14ac:dyDescent="0.25">
      <c r="A9" s="3" t="s">
        <v>986</v>
      </c>
      <c r="B9" s="4">
        <v>0</v>
      </c>
      <c r="C9" s="3">
        <v>2</v>
      </c>
      <c r="D9" s="5">
        <v>1553.95</v>
      </c>
      <c r="E9" s="5">
        <v>0.88767535077739801</v>
      </c>
      <c r="F9" s="3">
        <f t="shared" si="1"/>
        <v>1379.4031113405376</v>
      </c>
      <c r="G9" s="5">
        <f t="shared" si="0"/>
        <v>2758.8062226810753</v>
      </c>
    </row>
    <row r="10" spans="1:8" hidden="1" x14ac:dyDescent="0.25">
      <c r="A10" s="3" t="s">
        <v>987</v>
      </c>
      <c r="B10" s="4">
        <v>5</v>
      </c>
      <c r="C10" s="3">
        <v>7</v>
      </c>
      <c r="D10" s="5">
        <v>826.02879367209164</v>
      </c>
      <c r="E10" s="5">
        <v>0.72263675807905237</v>
      </c>
      <c r="F10" s="3">
        <f t="shared" si="1"/>
        <v>596.91876953915073</v>
      </c>
      <c r="G10" s="5">
        <f t="shared" si="0"/>
        <v>7163.0252344698092</v>
      </c>
    </row>
    <row r="11" spans="1:8" hidden="1" x14ac:dyDescent="0.25">
      <c r="A11" s="3" t="s">
        <v>988</v>
      </c>
      <c r="B11" s="3">
        <v>0</v>
      </c>
      <c r="C11" s="3">
        <v>2</v>
      </c>
      <c r="D11" s="5">
        <v>826.02879367209164</v>
      </c>
      <c r="E11" s="5">
        <v>0.79490983469694476</v>
      </c>
      <c r="F11" s="3">
        <f t="shared" si="1"/>
        <v>656.6184118327991</v>
      </c>
      <c r="G11" s="5">
        <f t="shared" si="0"/>
        <v>1313.2368236655982</v>
      </c>
    </row>
    <row r="12" spans="1:8" hidden="1" x14ac:dyDescent="0.25">
      <c r="A12" s="3" t="s">
        <v>989</v>
      </c>
      <c r="B12" s="3">
        <v>0</v>
      </c>
      <c r="C12" s="3">
        <v>2</v>
      </c>
      <c r="D12" s="5">
        <v>826.02879367209164</v>
      </c>
      <c r="E12" s="5">
        <v>0.88317256669509181</v>
      </c>
      <c r="F12" s="3">
        <f t="shared" si="1"/>
        <v>729.52596987143158</v>
      </c>
      <c r="G12" s="5">
        <f t="shared" si="0"/>
        <v>1459.0519397428632</v>
      </c>
    </row>
    <row r="13" spans="1:8" hidden="1" x14ac:dyDescent="0.25">
      <c r="A13" s="3" t="s">
        <v>990</v>
      </c>
      <c r="B13" s="3">
        <v>0</v>
      </c>
      <c r="C13" s="3">
        <v>1</v>
      </c>
      <c r="D13" s="5">
        <v>826.02879367209164</v>
      </c>
      <c r="E13" s="5">
        <v>0.66412427556818188</v>
      </c>
      <c r="F13" s="3">
        <f t="shared" si="1"/>
        <v>548.58577419593701</v>
      </c>
      <c r="G13" s="5">
        <f t="shared" si="0"/>
        <v>548.58577419593701</v>
      </c>
    </row>
    <row r="14" spans="1:8" hidden="1" x14ac:dyDescent="0.25">
      <c r="A14" s="6" t="s">
        <v>335</v>
      </c>
      <c r="B14" s="6">
        <f>SUM(B7:B13)</f>
        <v>12</v>
      </c>
      <c r="C14" s="8">
        <f>SUM(C7:C13)</f>
        <v>78</v>
      </c>
      <c r="D14" s="3"/>
      <c r="E14" s="3"/>
      <c r="F14" s="3"/>
      <c r="G14" s="7">
        <f>SUM(G7:G13)</f>
        <v>92562.455560910545</v>
      </c>
    </row>
    <row r="15" spans="1:8" x14ac:dyDescent="0.25">
      <c r="D15" s="9"/>
      <c r="E15" s="9"/>
      <c r="F15" s="9"/>
    </row>
    <row r="22" spans="3:3" x14ac:dyDescent="0.25">
      <c r="C22" s="1"/>
    </row>
  </sheetData>
  <mergeCells count="9">
    <mergeCell ref="E1:G1"/>
    <mergeCell ref="A3:H3"/>
    <mergeCell ref="A4:A6"/>
    <mergeCell ref="B4:C4"/>
    <mergeCell ref="D4:G4"/>
    <mergeCell ref="D5:D6"/>
    <mergeCell ref="E5:E6"/>
    <mergeCell ref="F5:F6"/>
    <mergeCell ref="G5:G6"/>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B1:E10"/>
  <sheetViews>
    <sheetView showGridLines="0" zoomScale="73" zoomScaleNormal="73" workbookViewId="0">
      <selection activeCell="G32" sqref="G32"/>
    </sheetView>
  </sheetViews>
  <sheetFormatPr defaultRowHeight="15" x14ac:dyDescent="0.25"/>
  <cols>
    <col min="1" max="1" width="5.140625" style="10" customWidth="1"/>
    <col min="2" max="2" width="46.42578125" style="10" customWidth="1"/>
    <col min="3" max="3" width="10.140625" style="10" bestFit="1" customWidth="1"/>
    <col min="4" max="4" width="9.140625" style="10"/>
    <col min="5" max="5" width="11.140625" style="10" customWidth="1"/>
    <col min="6" max="16384" width="9.140625" style="10"/>
  </cols>
  <sheetData>
    <row r="1" spans="2:5" ht="64.5" customHeight="1" x14ac:dyDescent="0.25">
      <c r="C1" s="513" t="s">
        <v>1875</v>
      </c>
      <c r="D1" s="513"/>
      <c r="E1" s="513"/>
    </row>
    <row r="3" spans="2:5" x14ac:dyDescent="0.25">
      <c r="B3" s="188" t="s">
        <v>991</v>
      </c>
      <c r="C3" s="188" t="s">
        <v>992</v>
      </c>
    </row>
    <row r="4" spans="2:5" ht="30" x14ac:dyDescent="0.25">
      <c r="B4" s="16" t="s">
        <v>993</v>
      </c>
      <c r="C4" s="190">
        <v>43886</v>
      </c>
    </row>
    <row r="5" spans="2:5" ht="21.75" customHeight="1" x14ac:dyDescent="0.25">
      <c r="B5" s="16" t="s">
        <v>994</v>
      </c>
      <c r="C5" s="178">
        <v>10</v>
      </c>
    </row>
    <row r="6" spans="2:5" ht="30" x14ac:dyDescent="0.25">
      <c r="B6" s="16" t="s">
        <v>1877</v>
      </c>
      <c r="C6" s="178">
        <v>100.14</v>
      </c>
    </row>
    <row r="7" spans="2:5" x14ac:dyDescent="0.25">
      <c r="B7" s="16" t="s">
        <v>995</v>
      </c>
      <c r="C7" s="178">
        <v>30</v>
      </c>
    </row>
    <row r="8" spans="2:5" x14ac:dyDescent="0.25">
      <c r="B8" s="187"/>
    </row>
    <row r="9" spans="2:5" x14ac:dyDescent="0.25">
      <c r="B9" s="187"/>
    </row>
    <row r="10" spans="2:5" x14ac:dyDescent="0.25">
      <c r="B10" s="189" t="s">
        <v>1876</v>
      </c>
      <c r="C10" s="105">
        <f>C7*C6*C5</f>
        <v>30042</v>
      </c>
    </row>
  </sheetData>
  <mergeCells count="1">
    <mergeCell ref="C1:E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B1:G14"/>
  <sheetViews>
    <sheetView showGridLines="0" zoomScale="62" zoomScaleNormal="62" workbookViewId="0">
      <selection activeCell="D10" sqref="D10"/>
    </sheetView>
  </sheetViews>
  <sheetFormatPr defaultRowHeight="15" x14ac:dyDescent="0.25"/>
  <cols>
    <col min="1" max="1" width="5.7109375" style="10" customWidth="1"/>
    <col min="2" max="2" width="9.140625" style="10"/>
    <col min="3" max="3" width="27.28515625" style="10" customWidth="1"/>
    <col min="4" max="4" width="22.28515625" style="10" customWidth="1"/>
    <col min="5" max="5" width="19" style="10" customWidth="1"/>
    <col min="6" max="7" width="22.28515625" style="10" customWidth="1"/>
    <col min="8" max="16384" width="9.140625" style="10"/>
  </cols>
  <sheetData>
    <row r="1" spans="2:7" ht="91.5" customHeight="1" x14ac:dyDescent="0.25">
      <c r="F1" s="530" t="s">
        <v>1895</v>
      </c>
      <c r="G1" s="530"/>
    </row>
    <row r="2" spans="2:7" ht="30.75" customHeight="1" x14ac:dyDescent="0.25">
      <c r="B2" s="527" t="s">
        <v>1897</v>
      </c>
      <c r="C2" s="527"/>
      <c r="D2" s="527"/>
      <c r="E2" s="527"/>
      <c r="F2" s="527"/>
      <c r="G2" s="527"/>
    </row>
    <row r="3" spans="2:7" x14ac:dyDescent="0.25">
      <c r="B3" s="532" t="s">
        <v>1880</v>
      </c>
      <c r="C3" s="532"/>
    </row>
    <row r="4" spans="2:7" ht="42.75" x14ac:dyDescent="0.25">
      <c r="B4" s="193" t="s">
        <v>278</v>
      </c>
      <c r="C4" s="193" t="s">
        <v>980</v>
      </c>
      <c r="D4" s="193" t="s">
        <v>1002</v>
      </c>
      <c r="E4" s="193" t="s">
        <v>1014</v>
      </c>
      <c r="F4" s="193" t="s">
        <v>1893</v>
      </c>
      <c r="G4" s="193" t="s">
        <v>1894</v>
      </c>
    </row>
    <row r="5" spans="2:7" x14ac:dyDescent="0.25">
      <c r="B5" s="41">
        <v>1</v>
      </c>
      <c r="C5" s="42" t="s">
        <v>1007</v>
      </c>
      <c r="D5" s="178">
        <v>120</v>
      </c>
      <c r="E5" s="178">
        <v>1</v>
      </c>
      <c r="F5" s="198">
        <v>0.40498496541559992</v>
      </c>
      <c r="G5" s="196">
        <f>D5*F5</f>
        <v>48.598195849871992</v>
      </c>
    </row>
    <row r="6" spans="2:7" ht="30" x14ac:dyDescent="0.25">
      <c r="B6" s="41">
        <v>2</v>
      </c>
      <c r="C6" s="42" t="s">
        <v>996</v>
      </c>
      <c r="D6" s="178">
        <v>94</v>
      </c>
      <c r="E6" s="178">
        <v>4</v>
      </c>
      <c r="F6" s="198">
        <v>0.74226239724069154</v>
      </c>
      <c r="G6" s="196">
        <f t="shared" ref="G6:G10" si="0">D6*F6</f>
        <v>69.772665340625011</v>
      </c>
    </row>
    <row r="7" spans="2:7" x14ac:dyDescent="0.25">
      <c r="B7" s="40">
        <v>3</v>
      </c>
      <c r="C7" s="42" t="s">
        <v>319</v>
      </c>
      <c r="D7" s="178">
        <v>108</v>
      </c>
      <c r="E7" s="178">
        <v>1</v>
      </c>
      <c r="F7" s="198">
        <v>0.36140676033854174</v>
      </c>
      <c r="G7" s="196">
        <f t="shared" si="0"/>
        <v>39.031930116562506</v>
      </c>
    </row>
    <row r="8" spans="2:7" ht="30" x14ac:dyDescent="0.25">
      <c r="B8" s="41">
        <v>4</v>
      </c>
      <c r="C8" s="211" t="s">
        <v>1891</v>
      </c>
      <c r="D8" s="178">
        <v>134.81</v>
      </c>
      <c r="E8" s="178">
        <v>9</v>
      </c>
      <c r="F8" s="198">
        <v>0.81327828151472081</v>
      </c>
      <c r="G8" s="196">
        <f t="shared" si="0"/>
        <v>109.63804513099952</v>
      </c>
    </row>
    <row r="9" spans="2:7" ht="30" x14ac:dyDescent="0.25">
      <c r="B9" s="41">
        <v>5</v>
      </c>
      <c r="C9" s="211" t="s">
        <v>1891</v>
      </c>
      <c r="D9" s="178">
        <v>407</v>
      </c>
      <c r="E9" s="178">
        <v>25</v>
      </c>
      <c r="F9" s="198">
        <v>0.86293233902134503</v>
      </c>
      <c r="G9" s="196">
        <f t="shared" si="0"/>
        <v>351.21346198168743</v>
      </c>
    </row>
    <row r="10" spans="2:7" ht="24.75" customHeight="1" x14ac:dyDescent="0.25">
      <c r="B10" s="40">
        <v>6</v>
      </c>
      <c r="C10" s="42" t="s">
        <v>997</v>
      </c>
      <c r="D10" s="178">
        <v>97</v>
      </c>
      <c r="E10" s="178">
        <v>3</v>
      </c>
      <c r="F10" s="198">
        <v>0.35261853881739685</v>
      </c>
      <c r="G10" s="196">
        <f t="shared" si="0"/>
        <v>34.203998265287495</v>
      </c>
    </row>
    <row r="11" spans="2:7" x14ac:dyDescent="0.25">
      <c r="B11" s="528" t="s">
        <v>36</v>
      </c>
      <c r="C11" s="529"/>
      <c r="D11" s="212">
        <v>960.81</v>
      </c>
      <c r="E11" s="212">
        <v>43</v>
      </c>
      <c r="F11" s="213">
        <v>0.58958054705804941</v>
      </c>
      <c r="G11" s="214">
        <f>SUM(G5:G10)</f>
        <v>652.45829668503393</v>
      </c>
    </row>
    <row r="12" spans="2:7" s="143" customFormat="1" x14ac:dyDescent="0.25">
      <c r="B12" s="210" t="s">
        <v>1892</v>
      </c>
      <c r="C12" s="210"/>
      <c r="D12" s="210"/>
      <c r="G12" s="208"/>
    </row>
    <row r="13" spans="2:7" s="143" customFormat="1" x14ac:dyDescent="0.25">
      <c r="B13" s="531" t="s">
        <v>1896</v>
      </c>
      <c r="C13" s="531"/>
      <c r="D13" s="531"/>
      <c r="E13" s="531"/>
      <c r="F13" s="531"/>
      <c r="G13" s="208"/>
    </row>
    <row r="14" spans="2:7" s="143" customFormat="1" x14ac:dyDescent="0.25">
      <c r="B14" s="209"/>
      <c r="G14" s="208"/>
    </row>
  </sheetData>
  <mergeCells count="5">
    <mergeCell ref="B2:G2"/>
    <mergeCell ref="B11:C11"/>
    <mergeCell ref="F1:G1"/>
    <mergeCell ref="B13:F13"/>
    <mergeCell ref="B3:C3"/>
  </mergeCell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M27"/>
  <sheetViews>
    <sheetView showGridLines="0" zoomScale="77" zoomScaleNormal="77" workbookViewId="0">
      <selection activeCell="F1" sqref="F1:H1"/>
    </sheetView>
  </sheetViews>
  <sheetFormatPr defaultRowHeight="37.5" customHeight="1" x14ac:dyDescent="0.25"/>
  <cols>
    <col min="1" max="1" width="5.28515625" style="10" customWidth="1"/>
    <col min="2" max="2" width="15.5703125" style="10" customWidth="1"/>
    <col min="3" max="3" width="41.7109375" style="10" customWidth="1"/>
    <col min="4" max="4" width="14.28515625" style="10" customWidth="1"/>
    <col min="5" max="5" width="16.28515625" style="10" customWidth="1"/>
    <col min="6" max="6" width="19.28515625" style="10" customWidth="1"/>
    <col min="7" max="16384" width="9.140625" style="10"/>
  </cols>
  <sheetData>
    <row r="1" spans="1:13" ht="85.5" customHeight="1" x14ac:dyDescent="0.25">
      <c r="F1" s="513" t="s">
        <v>1956</v>
      </c>
      <c r="G1" s="513"/>
      <c r="H1" s="513"/>
    </row>
    <row r="2" spans="1:13" ht="58.5" customHeight="1" x14ac:dyDescent="0.25">
      <c r="A2" s="533" t="s">
        <v>1878</v>
      </c>
      <c r="B2" s="533"/>
      <c r="C2" s="533"/>
      <c r="D2" s="533"/>
      <c r="E2" s="533"/>
      <c r="F2" s="533"/>
      <c r="G2" s="533"/>
      <c r="H2" s="533"/>
    </row>
    <row r="3" spans="1:13" ht="21.75" customHeight="1" x14ac:dyDescent="0.25">
      <c r="B3" s="534" t="s">
        <v>398</v>
      </c>
      <c r="C3" s="534" t="s">
        <v>980</v>
      </c>
      <c r="D3" s="534" t="s">
        <v>1879</v>
      </c>
      <c r="E3" s="526" t="s">
        <v>1880</v>
      </c>
      <c r="F3" s="526"/>
    </row>
    <row r="4" spans="1:13" ht="30.75" customHeight="1" x14ac:dyDescent="0.25">
      <c r="B4" s="535"/>
      <c r="C4" s="535"/>
      <c r="D4" s="535"/>
      <c r="E4" s="38" t="s">
        <v>1016</v>
      </c>
      <c r="F4" s="38" t="s">
        <v>1889</v>
      </c>
    </row>
    <row r="5" spans="1:13" ht="25.5" customHeight="1" x14ac:dyDescent="0.25">
      <c r="B5" s="185" t="s">
        <v>1017</v>
      </c>
      <c r="C5" s="16" t="s">
        <v>984</v>
      </c>
      <c r="D5" s="185" t="s">
        <v>1018</v>
      </c>
      <c r="E5" s="185">
        <v>72</v>
      </c>
      <c r="F5" s="192">
        <v>8315</v>
      </c>
    </row>
    <row r="6" spans="1:13" ht="30.75" customHeight="1" x14ac:dyDescent="0.25">
      <c r="B6" s="185" t="s">
        <v>1017</v>
      </c>
      <c r="C6" s="16" t="s">
        <v>984</v>
      </c>
      <c r="D6" s="185" t="s">
        <v>1019</v>
      </c>
      <c r="E6" s="185">
        <v>94</v>
      </c>
      <c r="F6" s="192">
        <v>7763</v>
      </c>
    </row>
    <row r="7" spans="1:13" ht="25.5" customHeight="1" x14ac:dyDescent="0.25">
      <c r="B7" s="185" t="s">
        <v>1017</v>
      </c>
      <c r="C7" s="16" t="s">
        <v>984</v>
      </c>
      <c r="D7" s="185" t="s">
        <v>1020</v>
      </c>
      <c r="E7" s="185">
        <v>1</v>
      </c>
      <c r="F7" s="192">
        <v>30</v>
      </c>
    </row>
    <row r="8" spans="1:13" ht="30.75" customHeight="1" x14ac:dyDescent="0.25">
      <c r="B8" s="185" t="s">
        <v>1021</v>
      </c>
      <c r="C8" s="16" t="s">
        <v>985</v>
      </c>
      <c r="D8" s="185" t="s">
        <v>1018</v>
      </c>
      <c r="E8" s="185">
        <v>2</v>
      </c>
      <c r="F8" s="192">
        <v>68</v>
      </c>
    </row>
    <row r="9" spans="1:13" ht="28.5" customHeight="1" x14ac:dyDescent="0.25">
      <c r="B9" s="185" t="s">
        <v>1021</v>
      </c>
      <c r="C9" s="16" t="s">
        <v>985</v>
      </c>
      <c r="D9" s="185" t="s">
        <v>1019</v>
      </c>
      <c r="E9" s="185">
        <v>4</v>
      </c>
      <c r="F9" s="192">
        <v>288</v>
      </c>
    </row>
    <row r="10" spans="1:13" ht="27.75" customHeight="1" x14ac:dyDescent="0.25">
      <c r="B10" s="185" t="s">
        <v>1022</v>
      </c>
      <c r="C10" s="16" t="s">
        <v>986</v>
      </c>
      <c r="D10" s="185" t="s">
        <v>1018</v>
      </c>
      <c r="E10" s="185">
        <v>2</v>
      </c>
      <c r="F10" s="192">
        <v>180</v>
      </c>
    </row>
    <row r="11" spans="1:13" ht="27.75" customHeight="1" x14ac:dyDescent="0.25">
      <c r="B11" s="185" t="s">
        <v>1022</v>
      </c>
      <c r="C11" s="16" t="s">
        <v>986</v>
      </c>
      <c r="D11" s="185" t="s">
        <v>1019</v>
      </c>
      <c r="E11" s="185">
        <v>65</v>
      </c>
      <c r="F11" s="192">
        <v>2631</v>
      </c>
    </row>
    <row r="12" spans="1:13" ht="27" customHeight="1" x14ac:dyDescent="0.25">
      <c r="B12" s="185" t="s">
        <v>1022</v>
      </c>
      <c r="C12" s="16" t="s">
        <v>986</v>
      </c>
      <c r="D12" s="185" t="s">
        <v>1020</v>
      </c>
      <c r="E12" s="185">
        <v>2</v>
      </c>
      <c r="F12" s="192">
        <v>160</v>
      </c>
    </row>
    <row r="13" spans="1:13" ht="25.5" customHeight="1" x14ac:dyDescent="0.25">
      <c r="B13" s="185" t="s">
        <v>1023</v>
      </c>
      <c r="C13" s="16" t="s">
        <v>988</v>
      </c>
      <c r="D13" s="185" t="s">
        <v>1018</v>
      </c>
      <c r="E13" s="185">
        <v>2</v>
      </c>
      <c r="F13" s="192">
        <v>170</v>
      </c>
    </row>
    <row r="14" spans="1:13" ht="28.5" customHeight="1" x14ac:dyDescent="0.25">
      <c r="B14" s="185" t="s">
        <v>1023</v>
      </c>
      <c r="C14" s="16" t="s">
        <v>988</v>
      </c>
      <c r="D14" s="185" t="s">
        <v>1019</v>
      </c>
      <c r="E14" s="185">
        <v>1</v>
      </c>
      <c r="F14" s="192">
        <v>20</v>
      </c>
      <c r="H14" s="12"/>
      <c r="I14" s="12"/>
      <c r="J14" s="12"/>
      <c r="K14" s="12"/>
      <c r="L14" s="12"/>
      <c r="M14" s="12"/>
    </row>
    <row r="15" spans="1:13" ht="24.75" customHeight="1" x14ac:dyDescent="0.25">
      <c r="B15" s="185" t="s">
        <v>1023</v>
      </c>
      <c r="C15" s="16" t="s">
        <v>988</v>
      </c>
      <c r="D15" s="185" t="s">
        <v>1020</v>
      </c>
      <c r="E15" s="185">
        <v>24</v>
      </c>
      <c r="F15" s="192">
        <v>752</v>
      </c>
      <c r="H15" s="12"/>
      <c r="I15" s="12"/>
      <c r="J15" s="12"/>
      <c r="K15" s="12"/>
      <c r="L15" s="12"/>
      <c r="M15" s="12"/>
    </row>
    <row r="16" spans="1:13" ht="24" customHeight="1" x14ac:dyDescent="0.25">
      <c r="B16" s="185" t="s">
        <v>1024</v>
      </c>
      <c r="C16" s="16" t="s">
        <v>1025</v>
      </c>
      <c r="D16" s="185" t="s">
        <v>1019</v>
      </c>
      <c r="E16" s="185">
        <v>1</v>
      </c>
      <c r="F16" s="192">
        <v>10</v>
      </c>
      <c r="H16" s="12"/>
      <c r="I16" s="12"/>
      <c r="J16" s="12"/>
      <c r="K16" s="12"/>
      <c r="L16" s="12"/>
      <c r="M16" s="12"/>
    </row>
    <row r="17" spans="2:13" ht="28.5" customHeight="1" x14ac:dyDescent="0.25">
      <c r="B17" s="185" t="s">
        <v>1026</v>
      </c>
      <c r="C17" s="16" t="s">
        <v>1828</v>
      </c>
      <c r="D17" s="185" t="s">
        <v>1018</v>
      </c>
      <c r="E17" s="185">
        <v>2</v>
      </c>
      <c r="F17" s="192">
        <v>138</v>
      </c>
      <c r="H17" s="12"/>
      <c r="I17" s="12"/>
      <c r="J17" s="12"/>
      <c r="K17" s="12"/>
      <c r="L17" s="12"/>
      <c r="M17" s="12"/>
    </row>
    <row r="18" spans="2:13" ht="30" customHeight="1" x14ac:dyDescent="0.25">
      <c r="B18" s="185" t="s">
        <v>1026</v>
      </c>
      <c r="C18" s="16" t="s">
        <v>1828</v>
      </c>
      <c r="D18" s="185" t="s">
        <v>1019</v>
      </c>
      <c r="E18" s="185">
        <v>1</v>
      </c>
      <c r="F18" s="192">
        <v>64</v>
      </c>
      <c r="H18" s="12"/>
      <c r="I18" s="12"/>
      <c r="J18" s="12"/>
      <c r="K18" s="12"/>
      <c r="L18" s="12"/>
      <c r="M18" s="12"/>
    </row>
    <row r="19" spans="2:13" ht="30.75" customHeight="1" x14ac:dyDescent="0.25">
      <c r="B19" s="185" t="s">
        <v>1026</v>
      </c>
      <c r="C19" s="16" t="s">
        <v>1828</v>
      </c>
      <c r="D19" s="185" t="s">
        <v>1020</v>
      </c>
      <c r="E19" s="185">
        <v>1</v>
      </c>
      <c r="F19" s="192">
        <v>34</v>
      </c>
      <c r="H19" s="12"/>
      <c r="I19" s="12"/>
      <c r="J19" s="12"/>
      <c r="K19" s="12"/>
      <c r="L19" s="12"/>
      <c r="M19" s="12"/>
    </row>
    <row r="20" spans="2:13" ht="30" customHeight="1" x14ac:dyDescent="0.25">
      <c r="B20" s="185" t="s">
        <v>1027</v>
      </c>
      <c r="C20" s="16" t="s">
        <v>1830</v>
      </c>
      <c r="D20" s="185" t="s">
        <v>1018</v>
      </c>
      <c r="E20" s="185">
        <v>2</v>
      </c>
      <c r="F20" s="192">
        <v>180</v>
      </c>
      <c r="H20" s="12"/>
      <c r="I20" s="12"/>
      <c r="J20" s="12"/>
      <c r="K20" s="12"/>
      <c r="L20" s="12"/>
      <c r="M20" s="12"/>
    </row>
    <row r="21" spans="2:13" ht="25.5" customHeight="1" x14ac:dyDescent="0.25">
      <c r="B21" s="185" t="s">
        <v>1027</v>
      </c>
      <c r="C21" s="16" t="s">
        <v>1830</v>
      </c>
      <c r="D21" s="185" t="s">
        <v>1020</v>
      </c>
      <c r="E21" s="185">
        <v>1</v>
      </c>
      <c r="F21" s="192">
        <v>20</v>
      </c>
      <c r="H21" s="12"/>
      <c r="I21" s="12"/>
      <c r="J21" s="12"/>
      <c r="K21" s="12"/>
      <c r="L21" s="12"/>
      <c r="M21" s="12"/>
    </row>
    <row r="22" spans="2:13" ht="24.75" customHeight="1" x14ac:dyDescent="0.25">
      <c r="B22" s="185" t="s">
        <v>1028</v>
      </c>
      <c r="C22" s="16" t="s">
        <v>987</v>
      </c>
      <c r="D22" s="185" t="s">
        <v>1018</v>
      </c>
      <c r="E22" s="185">
        <v>12</v>
      </c>
      <c r="F22" s="192">
        <v>1829</v>
      </c>
      <c r="H22" s="12"/>
      <c r="I22" s="12"/>
      <c r="J22" s="12"/>
      <c r="K22" s="12"/>
      <c r="L22" s="12"/>
      <c r="M22" s="12"/>
    </row>
    <row r="23" spans="2:13" ht="18" customHeight="1" x14ac:dyDescent="0.25">
      <c r="B23" s="185" t="s">
        <v>1029</v>
      </c>
      <c r="C23" s="16" t="s">
        <v>1030</v>
      </c>
      <c r="D23" s="185" t="s">
        <v>1020</v>
      </c>
      <c r="E23" s="185">
        <v>4</v>
      </c>
      <c r="F23" s="192">
        <v>74</v>
      </c>
      <c r="H23" s="12"/>
      <c r="I23" s="12"/>
      <c r="J23" s="12"/>
      <c r="K23" s="12"/>
      <c r="L23" s="12"/>
      <c r="M23" s="12"/>
    </row>
    <row r="24" spans="2:13" ht="24" customHeight="1" x14ac:dyDescent="0.25">
      <c r="B24" s="185" t="s">
        <v>1032</v>
      </c>
      <c r="C24" s="16" t="s">
        <v>1033</v>
      </c>
      <c r="D24" s="185" t="s">
        <v>1018</v>
      </c>
      <c r="E24" s="185">
        <v>2</v>
      </c>
      <c r="F24" s="192">
        <v>188</v>
      </c>
      <c r="H24" s="12"/>
      <c r="I24" s="12"/>
      <c r="J24" s="12"/>
      <c r="K24" s="12"/>
      <c r="L24" s="12"/>
      <c r="M24" s="12"/>
    </row>
    <row r="25" spans="2:13" ht="23.25" customHeight="1" x14ac:dyDescent="0.25">
      <c r="B25" s="536" t="s">
        <v>334</v>
      </c>
      <c r="C25" s="537"/>
      <c r="D25" s="191"/>
      <c r="E25" s="188">
        <v>295</v>
      </c>
      <c r="F25" s="105">
        <v>22914</v>
      </c>
      <c r="H25" s="12"/>
      <c r="I25" s="12"/>
      <c r="J25" s="12"/>
      <c r="K25" s="12"/>
      <c r="L25" s="12"/>
      <c r="M25" s="12"/>
    </row>
    <row r="26" spans="2:13" ht="23.25" customHeight="1" x14ac:dyDescent="0.25">
      <c r="H26" s="12"/>
      <c r="I26" s="12"/>
      <c r="J26" s="12"/>
      <c r="K26" s="12"/>
      <c r="L26" s="12"/>
      <c r="M26" s="12"/>
    </row>
    <row r="27" spans="2:13" ht="177" customHeight="1" x14ac:dyDescent="0.25">
      <c r="B27" s="520" t="s">
        <v>1888</v>
      </c>
      <c r="C27" s="520"/>
      <c r="D27" s="520"/>
      <c r="E27" s="520"/>
      <c r="F27" s="520"/>
      <c r="H27" s="12"/>
      <c r="I27" s="12"/>
      <c r="J27" s="12"/>
      <c r="K27" s="12"/>
      <c r="L27" s="12"/>
      <c r="M27" s="12"/>
    </row>
  </sheetData>
  <mergeCells count="8">
    <mergeCell ref="F1:H1"/>
    <mergeCell ref="A2:H2"/>
    <mergeCell ref="B27:F27"/>
    <mergeCell ref="B3:B4"/>
    <mergeCell ref="C3:C4"/>
    <mergeCell ref="D3:D4"/>
    <mergeCell ref="E3:F3"/>
    <mergeCell ref="B25:C25"/>
  </mergeCells>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B1:H26"/>
  <sheetViews>
    <sheetView showGridLines="0" zoomScale="75" zoomScaleNormal="75" workbookViewId="0">
      <selection activeCell="F1" sqref="F1:G1"/>
    </sheetView>
  </sheetViews>
  <sheetFormatPr defaultRowHeight="15" x14ac:dyDescent="0.25"/>
  <cols>
    <col min="1" max="1" width="5.28515625" style="10" customWidth="1"/>
    <col min="2" max="2" width="9.140625" style="10"/>
    <col min="3" max="3" width="33.28515625" style="10" customWidth="1"/>
    <col min="4" max="4" width="21.7109375" style="10" customWidth="1"/>
    <col min="5" max="5" width="17.5703125" style="10" customWidth="1"/>
    <col min="6" max="6" width="13.85546875" style="10" customWidth="1"/>
    <col min="7" max="7" width="26.28515625" style="10" customWidth="1"/>
    <col min="8" max="8" width="9.140625" style="199"/>
    <col min="9" max="16384" width="9.140625" style="10"/>
  </cols>
  <sheetData>
    <row r="1" spans="2:7" ht="98.25" customHeight="1" x14ac:dyDescent="0.25">
      <c r="F1" s="520" t="s">
        <v>1957</v>
      </c>
      <c r="G1" s="520"/>
    </row>
    <row r="2" spans="2:7" ht="27.75" customHeight="1" x14ac:dyDescent="0.25">
      <c r="B2" s="533" t="s">
        <v>1887</v>
      </c>
      <c r="C2" s="533"/>
      <c r="D2" s="533"/>
      <c r="E2" s="533"/>
      <c r="F2" s="533"/>
      <c r="G2" s="533"/>
    </row>
    <row r="3" spans="2:7" ht="43.5" x14ac:dyDescent="0.25">
      <c r="B3" s="38" t="s">
        <v>278</v>
      </c>
      <c r="C3" s="38" t="s">
        <v>980</v>
      </c>
      <c r="D3" s="38" t="s">
        <v>1002</v>
      </c>
      <c r="E3" s="38" t="s">
        <v>1003</v>
      </c>
      <c r="F3" s="38" t="s">
        <v>1886</v>
      </c>
      <c r="G3" s="38" t="s">
        <v>1876</v>
      </c>
    </row>
    <row r="4" spans="2:7" x14ac:dyDescent="0.25">
      <c r="B4" s="201">
        <v>1</v>
      </c>
      <c r="C4" s="207" t="s">
        <v>996</v>
      </c>
      <c r="D4" s="201">
        <f>[1]BKUS_aprīlis!M6</f>
        <v>2007</v>
      </c>
      <c r="E4" s="202">
        <v>52</v>
      </c>
      <c r="F4" s="203">
        <f>[1]BKUS_aprīlis!K31</f>
        <v>0.25149902658585577</v>
      </c>
      <c r="G4" s="204">
        <f t="shared" ref="G4:G24" si="0">F4*D4</f>
        <v>504.75854635781252</v>
      </c>
    </row>
    <row r="5" spans="2:7" x14ac:dyDescent="0.25">
      <c r="B5" s="201">
        <v>2</v>
      </c>
      <c r="C5" s="207" t="s">
        <v>311</v>
      </c>
      <c r="D5" s="201">
        <f>[1]Cēsis_aprīlis!L6</f>
        <v>2223</v>
      </c>
      <c r="E5" s="201">
        <f>[1]Cēsis_aprīlis!L9</f>
        <v>412</v>
      </c>
      <c r="F5" s="203">
        <f>[1]Cēsis_aprīlis!J31</f>
        <v>0.20085724720949563</v>
      </c>
      <c r="G5" s="204">
        <f t="shared" si="0"/>
        <v>446.50566054670878</v>
      </c>
    </row>
    <row r="6" spans="2:7" ht="30" x14ac:dyDescent="0.25">
      <c r="B6" s="201">
        <v>3</v>
      </c>
      <c r="C6" s="207" t="s">
        <v>1001</v>
      </c>
      <c r="D6" s="201">
        <f>[1]RPNC_aprīlis!L6</f>
        <v>114</v>
      </c>
      <c r="E6" s="201">
        <f>[1]RPNC_aprīlis!L9</f>
        <v>72</v>
      </c>
      <c r="F6" s="203">
        <f>[1]RPNC_aprīlis!J31</f>
        <v>0.29727360064144737</v>
      </c>
      <c r="G6" s="204">
        <f t="shared" si="0"/>
        <v>33.889190473124998</v>
      </c>
    </row>
    <row r="7" spans="2:7" x14ac:dyDescent="0.25">
      <c r="B7" s="201">
        <v>4</v>
      </c>
      <c r="C7" s="207" t="s">
        <v>1000</v>
      </c>
      <c r="D7" s="201">
        <f>[1]Aknīste_aprīlis!L6</f>
        <v>155</v>
      </c>
      <c r="E7" s="201">
        <f>[1]Aknīste_aprīlis!L9</f>
        <v>50</v>
      </c>
      <c r="F7" s="203">
        <f>[1]Aknīste_aprīlis!J31</f>
        <v>0.22164024291028228</v>
      </c>
      <c r="G7" s="204">
        <f t="shared" si="0"/>
        <v>34.354237651093754</v>
      </c>
    </row>
    <row r="8" spans="2:7" x14ac:dyDescent="0.25">
      <c r="B8" s="201">
        <v>5</v>
      </c>
      <c r="C8" s="207" t="s">
        <v>319</v>
      </c>
      <c r="D8" s="201">
        <f>[1]Ogre_aprīlis!L6</f>
        <v>4027.4</v>
      </c>
      <c r="E8" s="201">
        <f>[1]Ogre_aprīlis!L9</f>
        <v>262</v>
      </c>
      <c r="F8" s="203">
        <f>[1]Ogre_aprīlis!J31</f>
        <v>0.20463886746141666</v>
      </c>
      <c r="G8" s="204">
        <f t="shared" si="0"/>
        <v>824.16257481410946</v>
      </c>
    </row>
    <row r="9" spans="2:7" ht="30" x14ac:dyDescent="0.25">
      <c r="B9" s="201">
        <v>6</v>
      </c>
      <c r="C9" s="207" t="s">
        <v>1004</v>
      </c>
      <c r="D9" s="201">
        <f>[1]Dobele_aprīlis!L6</f>
        <v>2262</v>
      </c>
      <c r="E9" s="201">
        <f>[1]Dobele_aprīlis!L9</f>
        <v>55</v>
      </c>
      <c r="F9" s="203">
        <f>[1]Dobele_aprīlis!J31</f>
        <v>0.17366978445150863</v>
      </c>
      <c r="G9" s="204">
        <f t="shared" si="0"/>
        <v>392.84105242931253</v>
      </c>
    </row>
    <row r="10" spans="2:7" x14ac:dyDescent="0.25">
      <c r="B10" s="201">
        <v>7</v>
      </c>
      <c r="C10" s="207" t="s">
        <v>1005</v>
      </c>
      <c r="D10" s="201">
        <f>[1]Jelgava_aprīlis!S6</f>
        <v>5180</v>
      </c>
      <c r="E10" s="201">
        <f>[1]Jelgava_aprīlis!S9</f>
        <v>399</v>
      </c>
      <c r="F10" s="203">
        <f>[1]Jelgava_aprīlis!Q37</f>
        <v>0.32758838628499032</v>
      </c>
      <c r="G10" s="204">
        <f t="shared" si="0"/>
        <v>1696.9078409562499</v>
      </c>
    </row>
    <row r="11" spans="2:7" x14ac:dyDescent="0.25">
      <c r="B11" s="201">
        <v>8</v>
      </c>
      <c r="C11" s="207" t="s">
        <v>1006</v>
      </c>
      <c r="D11" s="201">
        <f>[1]Ģintermuiža_aprīlis!L6</f>
        <v>355</v>
      </c>
      <c r="E11" s="201">
        <f>[1]Ģintermuiža_aprīlis!L9</f>
        <v>160</v>
      </c>
      <c r="F11" s="203">
        <f>[1]Ģintermuiža_aprīlis!J31</f>
        <v>0.22720206963050177</v>
      </c>
      <c r="G11" s="204">
        <f t="shared" si="0"/>
        <v>80.656734718828133</v>
      </c>
    </row>
    <row r="12" spans="2:7" x14ac:dyDescent="0.25">
      <c r="B12" s="201">
        <v>9</v>
      </c>
      <c r="C12" s="207" t="s">
        <v>1007</v>
      </c>
      <c r="D12" s="201">
        <f>[1]Vidzeme_aprīlis!L6</f>
        <v>7260</v>
      </c>
      <c r="E12" s="201">
        <f>[1]Vidzeme_aprīlis!L9</f>
        <v>362</v>
      </c>
      <c r="F12" s="203">
        <f>[1]Vidzeme_aprīlis!J31</f>
        <v>0.27489350750191022</v>
      </c>
      <c r="G12" s="204">
        <f t="shared" si="0"/>
        <v>1995.7268644638682</v>
      </c>
    </row>
    <row r="13" spans="2:7" x14ac:dyDescent="0.25">
      <c r="B13" s="201">
        <v>10</v>
      </c>
      <c r="C13" s="207" t="s">
        <v>327</v>
      </c>
      <c r="D13" s="201">
        <f>[1]Kuldīga_aprīlis!L6</f>
        <v>688</v>
      </c>
      <c r="E13" s="201">
        <f>[1]Kuldīga_aprīlis!L9</f>
        <v>2</v>
      </c>
      <c r="F13" s="203">
        <f>[1]Kuldīga_aprīlis!J31</f>
        <v>0.15999749999999999</v>
      </c>
      <c r="G13" s="204">
        <f t="shared" si="0"/>
        <v>110.07827999999999</v>
      </c>
    </row>
    <row r="14" spans="2:7" x14ac:dyDescent="0.25">
      <c r="B14" s="201">
        <v>11</v>
      </c>
      <c r="C14" s="207" t="s">
        <v>1008</v>
      </c>
      <c r="D14" s="201">
        <f>'[1]Rīgas2._aprīlis'!L6</f>
        <v>288</v>
      </c>
      <c r="E14" s="201">
        <f>'[1]Rīgas2._aprīlis'!L9</f>
        <v>76</v>
      </c>
      <c r="F14" s="203">
        <f>'[1]Rīgas2._aprīlis'!J31</f>
        <v>0.31017159793749999</v>
      </c>
      <c r="G14" s="204">
        <f t="shared" si="0"/>
        <v>89.329420205999995</v>
      </c>
    </row>
    <row r="15" spans="2:7" x14ac:dyDescent="0.25">
      <c r="B15" s="201">
        <v>12</v>
      </c>
      <c r="C15" s="207" t="s">
        <v>314</v>
      </c>
      <c r="D15" s="201">
        <f>[1]Madona_aprīlis!L7</f>
        <v>695</v>
      </c>
      <c r="E15" s="201">
        <f>[1]Madona_aprīlis!L10</f>
        <v>15</v>
      </c>
      <c r="F15" s="203">
        <f>[1]Madona_aprīlis!J32</f>
        <v>0.22677754383567894</v>
      </c>
      <c r="G15" s="204">
        <f t="shared" si="0"/>
        <v>157.61039296579688</v>
      </c>
    </row>
    <row r="16" spans="2:7" x14ac:dyDescent="0.25">
      <c r="B16" s="201">
        <v>13</v>
      </c>
      <c r="C16" s="207" t="s">
        <v>1009</v>
      </c>
      <c r="D16" s="201">
        <f>[1]Balvi_aprīlis!L6</f>
        <v>4400</v>
      </c>
      <c r="E16" s="201">
        <f>[1]Balvi_aprīlis!L9</f>
        <v>51</v>
      </c>
      <c r="F16" s="203">
        <f>[1]Balvi_aprīlis!J31</f>
        <v>0.16883363466051138</v>
      </c>
      <c r="G16" s="204">
        <f t="shared" si="0"/>
        <v>742.86799250625006</v>
      </c>
    </row>
    <row r="17" spans="2:7" x14ac:dyDescent="0.25">
      <c r="B17" s="201">
        <v>14</v>
      </c>
      <c r="C17" s="207" t="s">
        <v>998</v>
      </c>
      <c r="D17" s="201">
        <f>[1]ZKR_aprīlis!L6</f>
        <v>1737</v>
      </c>
      <c r="E17" s="201">
        <f>[1]ZKR_aprīlis!L9</f>
        <v>26</v>
      </c>
      <c r="F17" s="203">
        <f>[1]ZKR_aprīlis!J31</f>
        <v>0.18781234920887308</v>
      </c>
      <c r="G17" s="204">
        <f t="shared" si="0"/>
        <v>326.23005057581253</v>
      </c>
    </row>
    <row r="18" spans="2:7" x14ac:dyDescent="0.25">
      <c r="B18" s="201">
        <v>15</v>
      </c>
      <c r="C18" s="207" t="s">
        <v>1010</v>
      </c>
      <c r="D18" s="201">
        <f>[1]RAKUS_aprīlis!O6</f>
        <v>1212</v>
      </c>
      <c r="E18" s="201">
        <f>[1]RAKUS_aprīlis!O9</f>
        <v>4263</v>
      </c>
      <c r="F18" s="203">
        <f>[1]RAKUS_aprīlis!M31</f>
        <v>0.40634432623824257</v>
      </c>
      <c r="G18" s="204">
        <f t="shared" si="0"/>
        <v>492.48932340074998</v>
      </c>
    </row>
    <row r="19" spans="2:7" x14ac:dyDescent="0.25">
      <c r="B19" s="201">
        <v>16</v>
      </c>
      <c r="C19" s="16" t="s">
        <v>1011</v>
      </c>
      <c r="D19" s="178">
        <f>[1]Rēzekne_aprīlis!L6</f>
        <v>1500</v>
      </c>
      <c r="E19" s="178">
        <f>[1]Rēzekne_aprīlis!L9</f>
        <v>26</v>
      </c>
      <c r="F19" s="198">
        <f>[1]Rēzekne_aprīlis!J31</f>
        <v>0.17776749789500002</v>
      </c>
      <c r="G19" s="204">
        <f t="shared" si="0"/>
        <v>266.65124684250003</v>
      </c>
    </row>
    <row r="20" spans="2:7" x14ac:dyDescent="0.25">
      <c r="B20" s="201">
        <v>17</v>
      </c>
      <c r="C20" s="16" t="s">
        <v>997</v>
      </c>
      <c r="D20" s="178">
        <f>[1]DRS_aprīlis!L6</f>
        <v>12272</v>
      </c>
      <c r="E20" s="178">
        <f>[1]DRS_aprīlis!L9</f>
        <v>367</v>
      </c>
      <c r="F20" s="198">
        <f>[1]DRS_aprīlis!J31</f>
        <v>0.24413137860794487</v>
      </c>
      <c r="G20" s="204">
        <f t="shared" si="0"/>
        <v>2995.9802782766997</v>
      </c>
    </row>
    <row r="21" spans="2:7" x14ac:dyDescent="0.25">
      <c r="B21" s="201">
        <v>18</v>
      </c>
      <c r="C21" s="16" t="s">
        <v>999</v>
      </c>
      <c r="D21" s="178">
        <f>[1]Krāslava_aprīlis!L6</f>
        <v>576</v>
      </c>
      <c r="E21" s="178">
        <f>[1]Krāslava_aprīlis!L9</f>
        <v>100</v>
      </c>
      <c r="F21" s="198">
        <f>[1]Krāslava_aprīlis!J31</f>
        <v>0.20168318198437499</v>
      </c>
      <c r="G21" s="204">
        <f t="shared" si="0"/>
        <v>116.16951282299999</v>
      </c>
    </row>
    <row r="22" spans="2:7" x14ac:dyDescent="0.25">
      <c r="B22" s="201">
        <v>19</v>
      </c>
      <c r="C22" s="16" t="s">
        <v>1012</v>
      </c>
      <c r="D22" s="178">
        <f>[1]PSKUS_aprīlis_I!L6</f>
        <v>3720</v>
      </c>
      <c r="E22" s="178">
        <f>[1]PSKUS_aprīlis_I!L9</f>
        <v>546</v>
      </c>
      <c r="F22" s="198">
        <f>[1]PSKUS_aprīlis_I!J31</f>
        <v>0.23420256275000001</v>
      </c>
      <c r="G22" s="204">
        <f t="shared" si="0"/>
        <v>871.23353343000008</v>
      </c>
    </row>
    <row r="23" spans="2:7" x14ac:dyDescent="0.25">
      <c r="B23" s="201">
        <v>20</v>
      </c>
      <c r="C23" s="16" t="s">
        <v>1012</v>
      </c>
      <c r="D23" s="178">
        <f>[1]PSKUS_aprīlis_II!L6</f>
        <v>1380</v>
      </c>
      <c r="E23" s="178">
        <f>[1]PSKUS_aprīlis_II!L9</f>
        <v>883</v>
      </c>
      <c r="F23" s="198">
        <f>[1]PSKUS_aprīlis_II!J31</f>
        <v>0.22975896551562502</v>
      </c>
      <c r="G23" s="204">
        <f t="shared" si="0"/>
        <v>317.06737241156253</v>
      </c>
    </row>
    <row r="24" spans="2:7" x14ac:dyDescent="0.25">
      <c r="B24" s="201">
        <v>21</v>
      </c>
      <c r="C24" s="16" t="s">
        <v>1013</v>
      </c>
      <c r="D24" s="178">
        <f>[1]Vaivari_aprīlis!M6</f>
        <v>90</v>
      </c>
      <c r="E24" s="178">
        <f>[1]Vaivari_aprīlis!M10</f>
        <v>1</v>
      </c>
      <c r="F24" s="198">
        <f>[1]Vaivari_aprīlis!K32</f>
        <v>0.25119314911979168</v>
      </c>
      <c r="G24" s="204">
        <f t="shared" si="0"/>
        <v>22.60738342078125</v>
      </c>
    </row>
    <row r="25" spans="2:7" x14ac:dyDescent="0.25">
      <c r="B25" s="538" t="s">
        <v>36</v>
      </c>
      <c r="C25" s="538"/>
      <c r="D25" s="205">
        <f>SUM(D4:D21)</f>
        <v>46951.4</v>
      </c>
      <c r="E25" s="206">
        <f>SUM(E4:E21)</f>
        <v>6750</v>
      </c>
      <c r="F25" s="205">
        <f>AVERAGE(F4:F21)</f>
        <v>0.23682120794697414</v>
      </c>
      <c r="G25" s="197">
        <f>SUM(G4:G24)</f>
        <v>12518.117489270262</v>
      </c>
    </row>
    <row r="26" spans="2:7" x14ac:dyDescent="0.25">
      <c r="C26" s="200" t="s">
        <v>1015</v>
      </c>
    </row>
  </sheetData>
  <mergeCells count="3">
    <mergeCell ref="B2:G2"/>
    <mergeCell ref="B25:C25"/>
    <mergeCell ref="F1:G1"/>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Kopsavilkums</vt:lpstr>
      <vt:lpstr>PL_PVA</vt:lpstr>
      <vt:lpstr>PS_PVA</vt:lpstr>
      <vt:lpstr>PL_SAVA</vt:lpstr>
      <vt:lpstr>DRG</vt:lpstr>
      <vt:lpstr>OBS_RAKUS</vt:lpstr>
      <vt:lpstr>PacTr</vt:lpstr>
      <vt:lpstr>PL_STAC</vt:lpstr>
      <vt:lpstr>ParTr</vt:lpstr>
      <vt:lpstr>(PacTr MAR)</vt:lpstr>
      <vt:lpstr>Izmeklejumi</vt:lpstr>
      <vt:lpstr>Mob_vien_Gulbis</vt:lpstr>
      <vt:lpstr>Mob_vien_CL</vt:lpstr>
      <vt:lpstr>Paraug_punk_Gulb</vt:lpstr>
      <vt:lpstr>Paraug_punkt_CL</vt:lpstr>
      <vt:lpstr>Paraug_punk_PSKUS</vt:lpstr>
      <vt:lpstr>Zv_centrs_Gulbis</vt:lpstr>
      <vt:lpstr>Zv_centrs_CL</vt:lpstr>
      <vt:lpstr>IAL_CL</vt:lpstr>
      <vt:lpstr>IAL_Gulb</vt:lpstr>
      <vt:lpstr>RefLab Barotnes</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ivita lazdiņa</dc:creator>
  <cp:lastModifiedBy>Ivita Lazdiņa</cp:lastModifiedBy>
  <cp:lastPrinted>2020-06-29T06:16:24Z</cp:lastPrinted>
  <dcterms:created xsi:type="dcterms:W3CDTF">2020-04-24T14:20:08Z</dcterms:created>
  <dcterms:modified xsi:type="dcterms:W3CDTF">2020-06-29T06:16:47Z</dcterms:modified>
</cp:coreProperties>
</file>