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Darba mape\MK_rīkojuma_projekti\Covid_izmaksas_maijs\VK\"/>
    </mc:Choice>
  </mc:AlternateContent>
  <xr:revisionPtr revIDLastSave="0" documentId="13_ncr:1_{1E40703D-3239-4226-B6AD-004AD36AFDAF}" xr6:coauthVersionLast="45" xr6:coauthVersionMax="45" xr10:uidLastSave="{00000000-0000-0000-0000-000000000000}"/>
  <bookViews>
    <workbookView xWindow="-120" yWindow="-120" windowWidth="29040" windowHeight="15840" tabRatio="832" xr2:uid="{00000000-000D-0000-FFFF-FFFF00000000}"/>
  </bookViews>
  <sheets>
    <sheet name="Kopsavilkums" sheetId="1" r:id="rId1"/>
    <sheet name="PL_PVA_diag" sheetId="20" r:id="rId2"/>
    <sheet name="PL_PVA_manip." sheetId="21" r:id="rId3"/>
    <sheet name="PS_PVA" sheetId="24" r:id="rId4"/>
    <sheet name="PL_SAVA_diag" sheetId="22" r:id="rId5"/>
    <sheet name="PL_SAVA_manip." sheetId="23" r:id="rId6"/>
    <sheet name="DRG_RAKUS" sheetId="28" r:id="rId7"/>
    <sheet name="OBS_RAKUS" sheetId="29" r:id="rId8"/>
    <sheet name="ParTr" sheetId="31" r:id="rId9"/>
    <sheet name="Pac_Tr" sheetId="32" r:id="rId10"/>
    <sheet name="PL_stac" sheetId="30" r:id="rId11"/>
    <sheet name="Izmeklejumi" sheetId="2" r:id="rId12"/>
    <sheet name="Mob_vien_Gulbis" sheetId="5" r:id="rId13"/>
    <sheet name="Mob_vien_CL" sheetId="8" r:id="rId14"/>
    <sheet name="Paraug_punk_Gulb" sheetId="25" r:id="rId15"/>
    <sheet name="Paraug_punk_CL" sheetId="9" r:id="rId16"/>
    <sheet name="Paraug_punk_PSKUS" sheetId="3" r:id="rId17"/>
    <sheet name="Zv_centr_Gulb" sheetId="6" r:id="rId18"/>
    <sheet name="Zv_cent_CL" sheetId="11" r:id="rId19"/>
    <sheet name="CL IAL" sheetId="13" r:id="rId20"/>
    <sheet name="Gulbis_IAL" sheetId="33" r:id="rId21"/>
    <sheet name="RefLab_barotn" sheetId="14" r:id="rId22"/>
    <sheet name="Gulbis_GA_ kompl" sheetId="27" r:id="rId23"/>
  </sheets>
  <externalReferences>
    <externalReference r:id="rId24"/>
    <externalReference r:id="rId25"/>
  </externalReferences>
  <definedNames>
    <definedName name="_xlnm._FilterDatabase" localSheetId="1" hidden="1">PL_PVA_diag!$B$4:$E$66</definedName>
    <definedName name="_xlnm._FilterDatabase" localSheetId="2" hidden="1">PL_PVA_manip.!$B$4:$E$4</definedName>
    <definedName name="_xlnm._FilterDatabase" localSheetId="4" hidden="1">PL_SAVA_diag!$B$4:$E$13</definedName>
    <definedName name="_xlnm._FilterDatabase" localSheetId="5" hidden="1">PL_SAVA_manip.!$B$4:$E$4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O7" i="33" l="1"/>
  <c r="E5" i="23" l="1"/>
  <c r="F9" i="22" l="1"/>
  <c r="F12" i="22"/>
  <c r="F8" i="22"/>
  <c r="F7" i="22"/>
  <c r="F10" i="22"/>
  <c r="F11" i="22"/>
  <c r="F13" i="22"/>
  <c r="F6" i="22"/>
  <c r="H39" i="24"/>
  <c r="H42" i="24"/>
  <c r="F6" i="21"/>
  <c r="C12" i="27" l="1"/>
  <c r="D13" i="27" s="1"/>
  <c r="C55" i="33" l="1"/>
  <c r="B55" i="33"/>
  <c r="K29" i="33"/>
  <c r="O15" i="33"/>
  <c r="K15" i="33"/>
  <c r="O17" i="33" s="1"/>
  <c r="O14" i="33"/>
  <c r="O13" i="33"/>
  <c r="O12" i="33"/>
  <c r="O11" i="33"/>
  <c r="O10" i="33"/>
  <c r="R9" i="33"/>
  <c r="S7" i="33" s="1"/>
  <c r="O9" i="33"/>
  <c r="O8" i="33"/>
  <c r="E55" i="33" l="1"/>
  <c r="G55" i="33" s="1"/>
  <c r="O18" i="33"/>
  <c r="S8" i="33"/>
  <c r="O19" i="33" s="1"/>
  <c r="O20" i="33" l="1"/>
  <c r="G33" i="33" s="1"/>
  <c r="I56" i="33"/>
  <c r="G56" i="33"/>
  <c r="G34" i="33" s="1"/>
  <c r="G35" i="33" s="1"/>
  <c r="C31" i="1" l="1"/>
  <c r="D6" i="13" l="1"/>
  <c r="G6" i="13"/>
  <c r="H6" i="13"/>
  <c r="I6" i="13"/>
  <c r="D7" i="13"/>
  <c r="G7" i="13"/>
  <c r="H7" i="13"/>
  <c r="I7" i="13"/>
  <c r="D8" i="13"/>
  <c r="G8" i="13"/>
  <c r="H8" i="13"/>
  <c r="I8" i="13"/>
  <c r="D9" i="13"/>
  <c r="G9" i="13"/>
  <c r="H9" i="13"/>
  <c r="I9" i="13"/>
  <c r="D10" i="13"/>
  <c r="G10" i="13"/>
  <c r="H10" i="13"/>
  <c r="I10" i="13"/>
  <c r="D11" i="13"/>
  <c r="G11" i="13"/>
  <c r="H11" i="13"/>
  <c r="I11" i="13"/>
  <c r="D12" i="13"/>
  <c r="G12" i="13"/>
  <c r="H12" i="13"/>
  <c r="I12" i="13"/>
  <c r="D13" i="13"/>
  <c r="G13" i="13"/>
  <c r="H13" i="13"/>
  <c r="I13" i="13"/>
  <c r="D14" i="13"/>
  <c r="G14" i="13"/>
  <c r="H14" i="13"/>
  <c r="I14" i="13"/>
  <c r="D15" i="13"/>
  <c r="G15" i="13"/>
  <c r="H15" i="13"/>
  <c r="I15" i="13"/>
  <c r="D16" i="13"/>
  <c r="G16" i="13"/>
  <c r="H16" i="13"/>
  <c r="I16" i="13"/>
  <c r="D17" i="13"/>
  <c r="G17" i="13"/>
  <c r="H17" i="13"/>
  <c r="I17" i="13"/>
  <c r="D18" i="13"/>
  <c r="G18" i="13"/>
  <c r="H18" i="13"/>
  <c r="I18" i="13"/>
  <c r="D19" i="13"/>
  <c r="G19" i="13"/>
  <c r="H19" i="13"/>
  <c r="I19" i="13"/>
  <c r="D20" i="13"/>
  <c r="G20" i="13"/>
  <c r="H20" i="13"/>
  <c r="I20" i="13"/>
  <c r="D21" i="13"/>
  <c r="G21" i="13"/>
  <c r="H21" i="13"/>
  <c r="I21" i="13"/>
  <c r="D22" i="13"/>
  <c r="G22" i="13"/>
  <c r="H22" i="13"/>
  <c r="I22" i="13"/>
  <c r="D23" i="13"/>
  <c r="G23" i="13"/>
  <c r="H23" i="13"/>
  <c r="I23" i="13"/>
  <c r="D24" i="13"/>
  <c r="G24" i="13"/>
  <c r="H24" i="13"/>
  <c r="I24" i="13"/>
  <c r="D25" i="13"/>
  <c r="G25" i="13"/>
  <c r="H25" i="13"/>
  <c r="I25" i="13"/>
  <c r="D26" i="13"/>
  <c r="G26" i="13"/>
  <c r="H26" i="13"/>
  <c r="I26" i="13"/>
  <c r="D27" i="13"/>
  <c r="G27" i="13"/>
  <c r="H27" i="13"/>
  <c r="I27" i="13"/>
  <c r="D28" i="13"/>
  <c r="G28" i="13"/>
  <c r="H28" i="13"/>
  <c r="I28" i="13"/>
  <c r="D29" i="13"/>
  <c r="G29" i="13"/>
  <c r="H29" i="13"/>
  <c r="I29" i="13"/>
  <c r="D30" i="13"/>
  <c r="G30" i="13"/>
  <c r="H30" i="13"/>
  <c r="I30" i="13"/>
  <c r="D31" i="13"/>
  <c r="G31" i="13"/>
  <c r="H31" i="13"/>
  <c r="I31" i="13"/>
  <c r="D32" i="13"/>
  <c r="G32" i="13"/>
  <c r="H32" i="13"/>
  <c r="I32" i="13"/>
  <c r="D33" i="13"/>
  <c r="G33" i="13"/>
  <c r="H33" i="13"/>
  <c r="I33" i="13"/>
  <c r="D34" i="13"/>
  <c r="G34" i="13"/>
  <c r="H34" i="13"/>
  <c r="I34" i="13"/>
  <c r="D35" i="13"/>
  <c r="G35" i="13"/>
  <c r="H35" i="13"/>
  <c r="I35" i="13"/>
  <c r="D36" i="13"/>
  <c r="G36" i="13"/>
  <c r="H36" i="13"/>
  <c r="I36" i="13"/>
  <c r="D37" i="13"/>
  <c r="F37" i="13"/>
  <c r="G37" i="13"/>
  <c r="H37" i="13"/>
  <c r="H38" i="13" s="1"/>
  <c r="D38" i="13"/>
  <c r="F38" i="13"/>
  <c r="G38" i="13"/>
  <c r="E41" i="13"/>
  <c r="E42" i="13"/>
  <c r="E45" i="13"/>
  <c r="K46" i="13"/>
  <c r="L44" i="13" s="1"/>
  <c r="E46" i="13" l="1"/>
  <c r="E47" i="13" s="1"/>
  <c r="I37" i="13"/>
  <c r="I38" i="13" s="1"/>
  <c r="C38" i="13" s="1"/>
  <c r="L45" i="13"/>
  <c r="J49" i="13" l="1"/>
  <c r="L49" i="13" s="1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7" i="8"/>
  <c r="F7" i="32" l="1"/>
  <c r="E7" i="32"/>
  <c r="D7" i="32"/>
  <c r="F6" i="32"/>
  <c r="E6" i="32"/>
  <c r="D6" i="32"/>
  <c r="F5" i="32"/>
  <c r="G5" i="32" s="1"/>
  <c r="E5" i="32"/>
  <c r="D5" i="32"/>
  <c r="D8" i="32" l="1"/>
  <c r="G7" i="32"/>
  <c r="E8" i="32"/>
  <c r="G6" i="32"/>
  <c r="F8" i="32"/>
  <c r="G8" i="32" l="1"/>
  <c r="D13" i="1" s="1"/>
  <c r="F19" i="31"/>
  <c r="G19" i="31" s="1"/>
  <c r="E19" i="31"/>
  <c r="D19" i="31"/>
  <c r="C19" i="31"/>
  <c r="F18" i="31"/>
  <c r="E18" i="31"/>
  <c r="D18" i="31"/>
  <c r="C18" i="31"/>
  <c r="F17" i="31"/>
  <c r="E17" i="31"/>
  <c r="D17" i="31"/>
  <c r="C17" i="31"/>
  <c r="F16" i="31"/>
  <c r="G16" i="31" s="1"/>
  <c r="E16" i="31"/>
  <c r="D16" i="31"/>
  <c r="C16" i="31"/>
  <c r="F15" i="31"/>
  <c r="E15" i="31"/>
  <c r="D15" i="31"/>
  <c r="C15" i="31"/>
  <c r="F14" i="31"/>
  <c r="D14" i="31"/>
  <c r="C14" i="31"/>
  <c r="F13" i="31"/>
  <c r="E13" i="31"/>
  <c r="D13" i="31"/>
  <c r="C13" i="31"/>
  <c r="F12" i="31"/>
  <c r="E12" i="31"/>
  <c r="D12" i="31"/>
  <c r="C12" i="31"/>
  <c r="F11" i="31"/>
  <c r="E11" i="31"/>
  <c r="D11" i="31"/>
  <c r="C11" i="31"/>
  <c r="F10" i="31"/>
  <c r="E10" i="31"/>
  <c r="D10" i="31"/>
  <c r="C10" i="31"/>
  <c r="F9" i="31"/>
  <c r="E9" i="31"/>
  <c r="D9" i="31"/>
  <c r="C9" i="31"/>
  <c r="F8" i="31"/>
  <c r="E8" i="31"/>
  <c r="D8" i="31"/>
  <c r="C8" i="31"/>
  <c r="F7" i="31"/>
  <c r="E7" i="31"/>
  <c r="D7" i="31"/>
  <c r="C7" i="31"/>
  <c r="F6" i="31"/>
  <c r="E6" i="31"/>
  <c r="D6" i="31"/>
  <c r="C6" i="31"/>
  <c r="F5" i="31"/>
  <c r="E5" i="31"/>
  <c r="D5" i="31"/>
  <c r="C5" i="31"/>
  <c r="F4" i="31"/>
  <c r="E4" i="31"/>
  <c r="D4" i="31"/>
  <c r="C4" i="31"/>
  <c r="E20" i="31" l="1"/>
  <c r="C20" i="31"/>
  <c r="G6" i="31"/>
  <c r="G10" i="31"/>
  <c r="G12" i="31"/>
  <c r="D20" i="31"/>
  <c r="F20" i="31"/>
  <c r="G5" i="31"/>
  <c r="G7" i="31"/>
  <c r="G8" i="31"/>
  <c r="G9" i="31"/>
  <c r="G11" i="31"/>
  <c r="G13" i="31"/>
  <c r="G15" i="31"/>
  <c r="G17" i="31"/>
  <c r="G18" i="31"/>
  <c r="G14" i="31"/>
  <c r="G4" i="31"/>
  <c r="G20" i="31" l="1"/>
  <c r="D12" i="1" s="1"/>
  <c r="E27" i="30"/>
  <c r="D14" i="1" s="1"/>
  <c r="D27" i="30"/>
  <c r="E6" i="28" l="1"/>
  <c r="F6" i="28" s="1"/>
  <c r="D10" i="1" l="1"/>
  <c r="B9" i="29"/>
  <c r="D11" i="1" s="1"/>
  <c r="L8" i="25" l="1"/>
  <c r="H8" i="25" s="1"/>
  <c r="K7" i="25"/>
  <c r="L7" i="25" s="1"/>
  <c r="G8" i="25" l="1"/>
  <c r="F5" i="24" l="1"/>
  <c r="D5" i="24"/>
  <c r="D32" i="1"/>
  <c r="D5" i="23"/>
  <c r="D5" i="22"/>
  <c r="D5" i="21"/>
  <c r="E35" i="1"/>
  <c r="F35" i="1"/>
  <c r="E31" i="1"/>
  <c r="F31" i="1"/>
  <c r="E28" i="1"/>
  <c r="F28" i="1"/>
  <c r="E24" i="1"/>
  <c r="F24" i="1"/>
  <c r="E21" i="1"/>
  <c r="F21" i="1"/>
  <c r="E16" i="1"/>
  <c r="E9" i="1"/>
  <c r="F9" i="1"/>
  <c r="E3" i="1"/>
  <c r="F3" i="1"/>
  <c r="E15" i="1" l="1"/>
  <c r="E2" i="1" s="1"/>
  <c r="I87" i="24" l="1"/>
  <c r="H87" i="24"/>
  <c r="I86" i="24"/>
  <c r="H86" i="24"/>
  <c r="I85" i="24"/>
  <c r="H85" i="24"/>
  <c r="I84" i="24"/>
  <c r="H84" i="24"/>
  <c r="I83" i="24"/>
  <c r="H83" i="24"/>
  <c r="I82" i="24"/>
  <c r="H82" i="24"/>
  <c r="I81" i="24"/>
  <c r="H81" i="24"/>
  <c r="I80" i="24"/>
  <c r="H80" i="24"/>
  <c r="I79" i="24"/>
  <c r="H79" i="24"/>
  <c r="I78" i="24"/>
  <c r="H78" i="24"/>
  <c r="I77" i="24"/>
  <c r="H77" i="24"/>
  <c r="I76" i="24"/>
  <c r="H76" i="24"/>
  <c r="I75" i="24"/>
  <c r="H75" i="24"/>
  <c r="I74" i="24"/>
  <c r="H74" i="24"/>
  <c r="I73" i="24"/>
  <c r="H73" i="24"/>
  <c r="I72" i="24"/>
  <c r="H72" i="24"/>
  <c r="I71" i="24"/>
  <c r="H71" i="24"/>
  <c r="I70" i="24"/>
  <c r="H70" i="24"/>
  <c r="I69" i="24"/>
  <c r="H69" i="24"/>
  <c r="I68" i="24"/>
  <c r="H68" i="24"/>
  <c r="I67" i="24"/>
  <c r="H67" i="24"/>
  <c r="I66" i="24"/>
  <c r="H66" i="24"/>
  <c r="I65" i="24"/>
  <c r="H65" i="24"/>
  <c r="I64" i="24"/>
  <c r="H64" i="24"/>
  <c r="I63" i="24"/>
  <c r="H63" i="24"/>
  <c r="I62" i="24"/>
  <c r="H62" i="24"/>
  <c r="I61" i="24"/>
  <c r="H61" i="24"/>
  <c r="I60" i="24"/>
  <c r="H60" i="24"/>
  <c r="I59" i="24"/>
  <c r="H59" i="24"/>
  <c r="I58" i="24"/>
  <c r="H58" i="24"/>
  <c r="I57" i="24"/>
  <c r="H57" i="24"/>
  <c r="I56" i="24"/>
  <c r="H56" i="24"/>
  <c r="I55" i="24"/>
  <c r="H55" i="24"/>
  <c r="I54" i="24"/>
  <c r="H54" i="24"/>
  <c r="I53" i="24"/>
  <c r="H53" i="24"/>
  <c r="I52" i="24"/>
  <c r="H52" i="24"/>
  <c r="I51" i="24"/>
  <c r="H51" i="24"/>
  <c r="I50" i="24"/>
  <c r="H50" i="24"/>
  <c r="I49" i="24"/>
  <c r="H49" i="24"/>
  <c r="I48" i="24"/>
  <c r="H48" i="24"/>
  <c r="I47" i="24"/>
  <c r="H47" i="24"/>
  <c r="I46" i="24"/>
  <c r="H46" i="24"/>
  <c r="I45" i="24"/>
  <c r="H45" i="24"/>
  <c r="I44" i="24"/>
  <c r="H44" i="24"/>
  <c r="I43" i="24"/>
  <c r="H43" i="24"/>
  <c r="I42" i="24"/>
  <c r="I41" i="24"/>
  <c r="H41" i="24"/>
  <c r="I40" i="24"/>
  <c r="H40" i="24"/>
  <c r="I39" i="24"/>
  <c r="I38" i="24"/>
  <c r="H38" i="24"/>
  <c r="I37" i="24"/>
  <c r="H37" i="24"/>
  <c r="I36" i="24"/>
  <c r="H36" i="24"/>
  <c r="I35" i="24"/>
  <c r="H35" i="24"/>
  <c r="I34" i="24"/>
  <c r="H34" i="24"/>
  <c r="I33" i="24"/>
  <c r="H33" i="24"/>
  <c r="I32" i="24"/>
  <c r="H32" i="24"/>
  <c r="I31" i="24"/>
  <c r="H31" i="24"/>
  <c r="I30" i="24"/>
  <c r="H30" i="24"/>
  <c r="I29" i="24"/>
  <c r="H29" i="24"/>
  <c r="I28" i="24"/>
  <c r="H28" i="24"/>
  <c r="I27" i="24"/>
  <c r="H27" i="24"/>
  <c r="I26" i="24"/>
  <c r="H26" i="24"/>
  <c r="I25" i="24"/>
  <c r="H25" i="24"/>
  <c r="I24" i="24"/>
  <c r="H24" i="24"/>
  <c r="I23" i="24"/>
  <c r="H23" i="24"/>
  <c r="I22" i="24"/>
  <c r="H22" i="24"/>
  <c r="I21" i="24"/>
  <c r="H21" i="24"/>
  <c r="I20" i="24"/>
  <c r="H20" i="24"/>
  <c r="I19" i="24"/>
  <c r="H19" i="24"/>
  <c r="I18" i="24"/>
  <c r="H18" i="24"/>
  <c r="I17" i="24"/>
  <c r="H17" i="24"/>
  <c r="I16" i="24"/>
  <c r="H16" i="24"/>
  <c r="I15" i="24"/>
  <c r="H15" i="24"/>
  <c r="I14" i="24"/>
  <c r="H14" i="24"/>
  <c r="I13" i="24"/>
  <c r="H13" i="24"/>
  <c r="I12" i="24"/>
  <c r="H12" i="24"/>
  <c r="I11" i="24"/>
  <c r="H11" i="24"/>
  <c r="I10" i="24"/>
  <c r="H10" i="24"/>
  <c r="I9" i="24"/>
  <c r="H9" i="24"/>
  <c r="I8" i="24"/>
  <c r="H8" i="24"/>
  <c r="I7" i="24"/>
  <c r="H7" i="24"/>
  <c r="I6" i="24"/>
  <c r="H6" i="24"/>
  <c r="G5" i="24"/>
  <c r="E5" i="24"/>
  <c r="H5" i="24"/>
  <c r="E5" i="22"/>
  <c r="D7" i="1"/>
  <c r="E5" i="21"/>
  <c r="E5" i="20"/>
  <c r="D5" i="20"/>
  <c r="D4" i="1" s="1"/>
  <c r="I5" i="24" l="1"/>
  <c r="D3" i="1"/>
  <c r="C3" i="1" l="1"/>
  <c r="D9" i="1" l="1"/>
  <c r="G35" i="9" l="1"/>
  <c r="E25" i="2" l="1"/>
  <c r="E26" i="2" s="1"/>
  <c r="F20" i="1" s="1"/>
  <c r="F16" i="1" s="1"/>
  <c r="F15" i="1" s="1"/>
  <c r="F2" i="1" s="1"/>
  <c r="D46" i="14" l="1"/>
  <c r="G19" i="14"/>
  <c r="H18" i="14"/>
  <c r="I18" i="14" s="1"/>
  <c r="F18" i="14"/>
  <c r="H17" i="14"/>
  <c r="I17" i="14" s="1"/>
  <c r="F17" i="14"/>
  <c r="H16" i="14"/>
  <c r="I16" i="14" s="1"/>
  <c r="H15" i="14"/>
  <c r="I15" i="14" s="1"/>
  <c r="F15" i="14"/>
  <c r="H14" i="14"/>
  <c r="I14" i="14" s="1"/>
  <c r="F14" i="14"/>
  <c r="H13" i="14"/>
  <c r="I13" i="14" s="1"/>
  <c r="F13" i="14"/>
  <c r="H12" i="14"/>
  <c r="I12" i="14" s="1"/>
  <c r="F12" i="14"/>
  <c r="H11" i="14"/>
  <c r="I11" i="14" s="1"/>
  <c r="F11" i="14"/>
  <c r="H10" i="14"/>
  <c r="I10" i="14" s="1"/>
  <c r="F10" i="14"/>
  <c r="H9" i="14"/>
  <c r="I9" i="14" s="1"/>
  <c r="F9" i="14"/>
  <c r="H8" i="14"/>
  <c r="I8" i="14" s="1"/>
  <c r="F8" i="14"/>
  <c r="H7" i="14"/>
  <c r="I7" i="14" s="1"/>
  <c r="F7" i="14"/>
  <c r="H6" i="14"/>
  <c r="F6" i="14"/>
  <c r="F19" i="2"/>
  <c r="F18" i="2"/>
  <c r="F17" i="2"/>
  <c r="F16" i="2"/>
  <c r="H19" i="14" l="1"/>
  <c r="F20" i="2"/>
  <c r="F19" i="14"/>
  <c r="I6" i="14"/>
  <c r="I19" i="14" s="1"/>
  <c r="D38" i="1"/>
  <c r="C35" i="1" l="1"/>
  <c r="D37" i="1"/>
  <c r="D35" i="1" s="1"/>
  <c r="F22" i="2"/>
  <c r="D17" i="1" l="1"/>
  <c r="C25" i="9"/>
  <c r="C27" i="9" s="1"/>
  <c r="D26" i="9"/>
  <c r="N22" i="9"/>
  <c r="O22" i="9" s="1"/>
  <c r="J30" i="9" s="1"/>
  <c r="O21" i="9"/>
  <c r="B75" i="8"/>
  <c r="B77" i="8" s="1"/>
  <c r="H37" i="8"/>
  <c r="G37" i="8"/>
  <c r="G39" i="8" s="1"/>
  <c r="F37" i="8"/>
  <c r="E37" i="8"/>
  <c r="E39" i="8" s="1"/>
  <c r="C37" i="8"/>
  <c r="C39" i="8" s="1"/>
  <c r="B37" i="8"/>
  <c r="E34" i="11"/>
  <c r="E33" i="11"/>
  <c r="E32" i="11"/>
  <c r="E31" i="11"/>
  <c r="E30" i="11"/>
  <c r="J29" i="11"/>
  <c r="F39" i="11" s="1"/>
  <c r="J28" i="11"/>
  <c r="F40" i="11" s="1"/>
  <c r="E27" i="11"/>
  <c r="E26" i="11"/>
  <c r="E25" i="11"/>
  <c r="E24" i="11"/>
  <c r="E23" i="11"/>
  <c r="E22" i="11"/>
  <c r="E20" i="11"/>
  <c r="E19" i="11"/>
  <c r="E18" i="11"/>
  <c r="E17" i="11"/>
  <c r="E16" i="11"/>
  <c r="E15" i="11"/>
  <c r="E14" i="11"/>
  <c r="E13" i="11"/>
  <c r="E12" i="11"/>
  <c r="E11" i="11"/>
  <c r="E10" i="11"/>
  <c r="E8" i="11"/>
  <c r="E7" i="11"/>
  <c r="G37" i="9"/>
  <c r="H25" i="9"/>
  <c r="H27" i="9" s="1"/>
  <c r="I22" i="9"/>
  <c r="G22" i="9"/>
  <c r="E22" i="9"/>
  <c r="D22" i="9"/>
  <c r="I21" i="9"/>
  <c r="G21" i="9"/>
  <c r="E21" i="9"/>
  <c r="D21" i="9"/>
  <c r="I20" i="9"/>
  <c r="G20" i="9"/>
  <c r="F20" i="9"/>
  <c r="E20" i="9"/>
  <c r="D20" i="9"/>
  <c r="I19" i="9"/>
  <c r="G19" i="9"/>
  <c r="E19" i="9"/>
  <c r="D19" i="9"/>
  <c r="I18" i="9"/>
  <c r="G18" i="9"/>
  <c r="E18" i="9"/>
  <c r="D18" i="9"/>
  <c r="I17" i="9"/>
  <c r="G17" i="9"/>
  <c r="E17" i="9"/>
  <c r="D17" i="9"/>
  <c r="I16" i="9"/>
  <c r="G16" i="9"/>
  <c r="F16" i="9"/>
  <c r="E16" i="9"/>
  <c r="D16" i="9"/>
  <c r="I15" i="9"/>
  <c r="G15" i="9"/>
  <c r="E15" i="9"/>
  <c r="D15" i="9"/>
  <c r="I14" i="9"/>
  <c r="G14" i="9"/>
  <c r="E14" i="9"/>
  <c r="D14" i="9"/>
  <c r="I13" i="9"/>
  <c r="G13" i="9"/>
  <c r="E13" i="9"/>
  <c r="D13" i="9"/>
  <c r="I12" i="9"/>
  <c r="G12" i="9"/>
  <c r="E12" i="9"/>
  <c r="D12" i="9"/>
  <c r="I11" i="9"/>
  <c r="G11" i="9"/>
  <c r="E11" i="9"/>
  <c r="D11" i="9"/>
  <c r="I10" i="9"/>
  <c r="G10" i="9"/>
  <c r="F10" i="9"/>
  <c r="E10" i="9"/>
  <c r="D10" i="9"/>
  <c r="I9" i="9"/>
  <c r="G9" i="9"/>
  <c r="E9" i="9"/>
  <c r="D9" i="9"/>
  <c r="I8" i="9"/>
  <c r="G8" i="9"/>
  <c r="E8" i="9"/>
  <c r="D8" i="9"/>
  <c r="I7" i="9"/>
  <c r="G7" i="9"/>
  <c r="E7" i="9"/>
  <c r="D7" i="9"/>
  <c r="I6" i="9"/>
  <c r="G6" i="9"/>
  <c r="F6" i="9"/>
  <c r="E6" i="9"/>
  <c r="D6" i="9"/>
  <c r="I5" i="9"/>
  <c r="G5" i="9"/>
  <c r="E5" i="9"/>
  <c r="D5" i="9"/>
  <c r="D86" i="8"/>
  <c r="D88" i="8" s="1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K39" i="8"/>
  <c r="H38" i="8"/>
  <c r="F38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P15" i="8"/>
  <c r="P17" i="8" s="1"/>
  <c r="I15" i="8"/>
  <c r="I14" i="8"/>
  <c r="I13" i="8"/>
  <c r="I12" i="8"/>
  <c r="I11" i="8"/>
  <c r="I10" i="8"/>
  <c r="I9" i="8"/>
  <c r="H39" i="8" l="1"/>
  <c r="E37" i="11"/>
  <c r="E39" i="11" s="1"/>
  <c r="H39" i="11" s="1"/>
  <c r="D30" i="1" s="1"/>
  <c r="J39" i="8"/>
  <c r="F39" i="8"/>
  <c r="F25" i="9"/>
  <c r="F27" i="9" s="1"/>
  <c r="D75" i="8"/>
  <c r="D77" i="8" s="1"/>
  <c r="D25" i="9"/>
  <c r="D27" i="9" s="1"/>
  <c r="G25" i="9"/>
  <c r="G27" i="9" s="1"/>
  <c r="I25" i="9"/>
  <c r="I27" i="9" s="1"/>
  <c r="E25" i="9"/>
  <c r="E27" i="9" s="1"/>
  <c r="I8" i="8"/>
  <c r="I7" i="8"/>
  <c r="H40" i="11" l="1"/>
  <c r="D33" i="1"/>
  <c r="I29" i="9"/>
  <c r="K30" i="9" s="1"/>
  <c r="D26" i="1" s="1"/>
  <c r="I39" i="8"/>
  <c r="K41" i="8" s="1"/>
  <c r="D23" i="1" s="1"/>
  <c r="D11" i="2"/>
  <c r="D10" i="2"/>
  <c r="D12" i="2" l="1"/>
  <c r="D19" i="1" s="1"/>
  <c r="D37" i="6"/>
  <c r="D25" i="1"/>
  <c r="C7" i="2"/>
  <c r="D6" i="2"/>
  <c r="D5" i="2"/>
  <c r="D4" i="2"/>
  <c r="D7" i="2" l="1"/>
  <c r="E28" i="2" s="1"/>
  <c r="C16" i="1" l="1"/>
  <c r="D18" i="1"/>
  <c r="D16" i="1" s="1"/>
  <c r="J31" i="6" l="1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D34" i="1" l="1"/>
  <c r="D31" i="1" s="1"/>
  <c r="F37" i="6"/>
  <c r="K31" i="6"/>
  <c r="I39" i="6" s="1"/>
  <c r="J39" i="6" s="1"/>
  <c r="K32" i="6"/>
  <c r="I37" i="6" s="1"/>
  <c r="M9" i="5"/>
  <c r="N9" i="5" s="1"/>
  <c r="M8" i="5"/>
  <c r="N8" i="5" s="1"/>
  <c r="M7" i="5"/>
  <c r="N7" i="5" s="1"/>
  <c r="M6" i="5"/>
  <c r="N6" i="5" s="1"/>
  <c r="H212" i="5"/>
  <c r="H215" i="5" s="1"/>
  <c r="G212" i="5"/>
  <c r="G213" i="5" s="1"/>
  <c r="G215" i="5" s="1"/>
  <c r="F212" i="5"/>
  <c r="F213" i="5" s="1"/>
  <c r="E212" i="5"/>
  <c r="E215" i="5" s="1"/>
  <c r="N10" i="5" l="1"/>
  <c r="J37" i="6"/>
  <c r="F215" i="5"/>
  <c r="H218" i="5" s="1"/>
  <c r="C21" i="1" s="1"/>
  <c r="E65" i="3"/>
  <c r="D65" i="3"/>
  <c r="D64" i="3"/>
  <c r="F64" i="3" s="1"/>
  <c r="E63" i="3"/>
  <c r="D63" i="3"/>
  <c r="D62" i="3"/>
  <c r="F62" i="3" s="1"/>
  <c r="C51" i="3"/>
  <c r="C50" i="3"/>
  <c r="C49" i="3"/>
  <c r="C48" i="3"/>
  <c r="C40" i="3"/>
  <c r="C17" i="3"/>
  <c r="C16" i="3"/>
  <c r="C15" i="3"/>
  <c r="C14" i="3"/>
  <c r="C13" i="3"/>
  <c r="C31" i="3" l="1"/>
  <c r="C5" i="3" s="1"/>
  <c r="C28" i="1"/>
  <c r="D29" i="1"/>
  <c r="D28" i="1" s="1"/>
  <c r="D22" i="1"/>
  <c r="D21" i="1" s="1"/>
  <c r="F65" i="3"/>
  <c r="F63" i="3"/>
  <c r="C41" i="3"/>
  <c r="C6" i="3" s="1"/>
  <c r="C57" i="3"/>
  <c r="C7" i="3" s="1"/>
  <c r="C9" i="1"/>
  <c r="F61" i="3" l="1"/>
  <c r="C8" i="3" s="1"/>
  <c r="C9" i="3" s="1"/>
  <c r="C24" i="1" l="1"/>
  <c r="C15" i="1" s="1"/>
  <c r="C2" i="1" s="1"/>
  <c r="D27" i="1"/>
  <c r="D24" i="1" s="1"/>
  <c r="D15" i="1" s="1"/>
  <c r="D2" i="1" s="1"/>
</calcChain>
</file>

<file path=xl/sharedStrings.xml><?xml version="1.0" encoding="utf-8"?>
<sst xmlns="http://schemas.openxmlformats.org/spreadsheetml/2006/main" count="2223" uniqueCount="1671">
  <si>
    <t>EUR</t>
  </si>
  <si>
    <t>Transporta barotņu molekulāri bioloģiskiem izmeklējumiem nodrošināšana</t>
  </si>
  <si>
    <t>Izdevumi par IAL iegādi</t>
  </si>
  <si>
    <t>“E. Gulbja Laboratorija” SIA</t>
  </si>
  <si>
    <t>„Centrālā laboratorija” SIA</t>
  </si>
  <si>
    <t>“Paula Stradiņa Klīniskā universitātes slimnīca” VSIA</t>
  </si>
  <si>
    <t>Barotņu transportēšana (Zinātniskais institūts “BIOR”)</t>
  </si>
  <si>
    <t>Citi</t>
  </si>
  <si>
    <t xml:space="preserve">“E. Gulbja Laboratorija” SIA </t>
  </si>
  <si>
    <t>Zvanu centrs (izdevumi par reģistratoru darbu telefonu centrālē)</t>
  </si>
  <si>
    <t>LABORATORISKIE IZMEKLĒJUMU ORGANIZĀCIJA UN VEIKŠANA</t>
  </si>
  <si>
    <t>Covid-19 laboratorisko izmeklējumu veikšana</t>
  </si>
  <si>
    <t>Paraugu paņemšanas punktu darbība/ Paraugu paņemšana</t>
  </si>
  <si>
    <t xml:space="preserve">Mobilās vienības/ Paraugu paņemšana personu dzīvesvietā </t>
  </si>
  <si>
    <t>“E. Gulbja Laboratorija” SIA: Paņemšanas punkts + Laboratorija</t>
  </si>
  <si>
    <t>„Centrālā laboratorija” SIA: Laboratorija</t>
  </si>
  <si>
    <t>Pārtikas drošības, dzīvnieku veselības un un vides zinātniskā institūta "BIOR"</t>
  </si>
  <si>
    <t>AMBULATORIE PAKALPOJUMI</t>
  </si>
  <si>
    <t>STACIONĀRIE PAKALPOJUMI</t>
  </si>
  <si>
    <t>DRG gadījumi RAKUS</t>
  </si>
  <si>
    <t>Observācija RAKUS</t>
  </si>
  <si>
    <t xml:space="preserve">Korona vīrusa COVID-19 paraugu transportēšanas izmaksas </t>
  </si>
  <si>
    <t>Pacientu ar pozitīvu koronavīrusu COVID-19  transportēšanas uz dzīvesvietu izmaksas</t>
  </si>
  <si>
    <t>Pacientu līdzmaksājuma kompensācija stacionārā veselības aprūpē</t>
  </si>
  <si>
    <t>Veiktie pakalpojumi primārajā veselības aprūpē</t>
  </si>
  <si>
    <t>Maijs</t>
  </si>
  <si>
    <t>Izmaksas par covid 19 izmeklējumiem, maijs</t>
  </si>
  <si>
    <t>Mobilā bioloģiskā materiāla paraugu paņemšanas kabineta izmaksas maija mēnesī</t>
  </si>
  <si>
    <t>Izdevumu pozīcija</t>
  </si>
  <si>
    <t>Pastāvīgās izmaksas</t>
  </si>
  <si>
    <t>Materiālu nogādāšanas uz LIC izmaksas</t>
  </si>
  <si>
    <t>Mainīgās izmaksas</t>
  </si>
  <si>
    <t>Telts piegādes izmaksas</t>
  </si>
  <si>
    <t>Kopā</t>
  </si>
  <si>
    <t>Mobilā bioloģiskā materiāla paraugu paņemšanas kabineta pastāvīgās uzturēšanas izmaksas
maija mēnesī</t>
  </si>
  <si>
    <t>Pozīcija</t>
  </si>
  <si>
    <t>Elektrības izmaksas</t>
  </si>
  <si>
    <t>Būvžoga noma</t>
  </si>
  <si>
    <t>WC noma</t>
  </si>
  <si>
    <t>Bīstamo atkritumu izvešana</t>
  </si>
  <si>
    <t>Telts tīrīšanas izmaksas</t>
  </si>
  <si>
    <t xml:space="preserve"> Dezinfektora apģērbs (kombinezons, respirators, cimdi, bahilas, brilles) vienam darbiniekam (vienreiz lietojams)</t>
  </si>
  <si>
    <t>Dezinfekcijas ķīmijas: Quatrodes Extra un Nocolyse Oneshot</t>
  </si>
  <si>
    <t>Dezinfektora apavu mazgāšana un dezinfekcija</t>
  </si>
  <si>
    <t>Cilvēklaiks (sagatavot ķīmiju un iekārtu, manuāla dezinfekcija 13:00 /divi darbinieki pa 30 min. katrs/, iekārtas uzstādīšana un novākšana 17:00 /viens darbinieks 40 min./)</t>
  </si>
  <si>
    <t>VSAOI</t>
  </si>
  <si>
    <t>Nocospray iekārtas amortizācija (vienai apstrādes reizei)</t>
  </si>
  <si>
    <t>Telts tīrīšana. Darba alga bez VSAOI</t>
  </si>
  <si>
    <t>Telts darbinieku garderobe. Darba alga bez VSAOI</t>
  </si>
  <si>
    <t>Veļas serviss. Darba alga bez VSAOI. 6 dienas nedēļā</t>
  </si>
  <si>
    <t>Veļas mazgāšana</t>
  </si>
  <si>
    <t>Mobilā bioloģiskā materiāla paraugu paņemšanas kabineta saņemtā materiāla nogādāšanas (uz LIC) izmaksas maija mēnesī</t>
  </si>
  <si>
    <t>Nosaukums</t>
  </si>
  <si>
    <t>Šofera alga</t>
  </si>
  <si>
    <t>Automašīnas nomas maksa</t>
  </si>
  <si>
    <t>Administratīvie izdevumi</t>
  </si>
  <si>
    <t>Kopā par vienu braukšanas reizi:</t>
  </si>
  <si>
    <t>Kopā pa dienu:</t>
  </si>
  <si>
    <t>Mobilā bioloģiskā materiāla paraugu paņemšanas kabineta uzturēšanas mainīgās izmaksas maija mēnesī</t>
  </si>
  <si>
    <t>Telts darbinieku atalgojuma ar VSAOI izmaksas</t>
  </si>
  <si>
    <t>Galvenā ārsta vietnieka atalgojuma ar VSAOI izmaksas darba laikā</t>
  </si>
  <si>
    <t>Galvenā ārsta vietnieka atalgojuma ar VSAOI izmaksas ārpus darba laikā</t>
  </si>
  <si>
    <t>Klīniskās māsas atalgojuma ar VSAOI izmaksas darba laikā</t>
  </si>
  <si>
    <t>Klīniskās māsas atalgojuma ar VSAOI izmaksas ārpus darba laikā</t>
  </si>
  <si>
    <t>Zāles, laboratorijas preces, vienreizējas lietošanas medicīniskais (preces)</t>
  </si>
  <si>
    <t>Medicīniskie dezinfekcijas līdzekļi</t>
  </si>
  <si>
    <t>Personāla individuālie aizsardzības līdzekļi</t>
  </si>
  <si>
    <t>Pārsienamie materiāli un slimnieku kopšanas līdzekļi</t>
  </si>
  <si>
    <t xml:space="preserve">Apsardzes pakalpojums </t>
  </si>
  <si>
    <t>Mainīgās izmaksas kopā</t>
  </si>
  <si>
    <t>Telts piegāde (uz Kandavu)</t>
  </si>
  <si>
    <t>Mērvienība</t>
  </si>
  <si>
    <t>Skaits</t>
  </si>
  <si>
    <t>EUR par mērvienību</t>
  </si>
  <si>
    <t>Summa, EUR</t>
  </si>
  <si>
    <t>Telts piegāde (Rīga - Kandava*** - Rīga)</t>
  </si>
  <si>
    <t>EUR/st.</t>
  </si>
  <si>
    <t>Automašīnas nolietojums *</t>
  </si>
  <si>
    <t>EUR/darba st.</t>
  </si>
  <si>
    <t>Degvielas izdevumi uz Kandavu (turp/atpakaļ)</t>
  </si>
  <si>
    <t>EUR/km</t>
  </si>
  <si>
    <t>Degvielas patēriņš **</t>
  </si>
  <si>
    <t>l/km</t>
  </si>
  <si>
    <t>Degvielas cena</t>
  </si>
  <si>
    <t>EUR/l</t>
  </si>
  <si>
    <t>* nolietojuma aprēķinam tika pielietota automašīna VW Transporter, JS726, s.Nr. WV2ZZZ7HZ6H110518</t>
  </si>
  <si>
    <t>** degvielas patēriņš tiek pieņemts 8 l uz 100 km</t>
  </si>
  <si>
    <t xml:space="preserve">*** Rīga - Kandava - 100 km, braukšanas laiks - 1,5 st. </t>
  </si>
  <si>
    <t>Datums</t>
  </si>
  <si>
    <t>Tarifs</t>
  </si>
  <si>
    <t>47073 – “COVID-19 RNS noteikšana (reaģentu komplekti PĶR reālajā laikā SARS-CoV-2 (2019nCoV) RNS kvalitatīvai noteikšanai)</t>
  </si>
  <si>
    <t>47075 “COVID-19 RNS noteikšana (reaģentu komplekti PĶR reālajā laikā SARS-CoV-2 (2019nCoV) RNS apstiprināšanai)”</t>
  </si>
  <si>
    <t>47074  “SARS-CoV-2 (2019nCoV) RNS noteikšana (bez parauga paņemšanas)”</t>
  </si>
  <si>
    <t>NVD</t>
  </si>
  <si>
    <t>(COVID19 analīzes)</t>
  </si>
  <si>
    <t>Dosjē</t>
  </si>
  <si>
    <t>Maršruts</t>
  </si>
  <si>
    <t>Nobrauktie km</t>
  </si>
  <si>
    <t>ŠOFERIS(H)</t>
  </si>
  <si>
    <t>Medicīnas māsa (h)</t>
  </si>
  <si>
    <t>Komplekti</t>
  </si>
  <si>
    <t>01.05.2020</t>
  </si>
  <si>
    <t>Kuldīga-Vārme-Kuldīga</t>
  </si>
  <si>
    <t>05.05.2020</t>
  </si>
  <si>
    <t>Kuldīga, Lapegļu iela</t>
  </si>
  <si>
    <t>Kuldīga,Ķiršu aleja</t>
  </si>
  <si>
    <t>06.05.2020</t>
  </si>
  <si>
    <t>Kuldīga,Kalna iela</t>
  </si>
  <si>
    <t>Kuldīga, Deksne,,Streijas,,</t>
  </si>
  <si>
    <t>Aizpute-Skrunda-Kuldīga</t>
  </si>
  <si>
    <t>Aizpute-Rudbārži-Kuldīga</t>
  </si>
  <si>
    <t>Saldus</t>
  </si>
  <si>
    <t>16218896. 16218912. 16218920. 16218944. 16218954. 16218962. 16218971. 16218979. 16218989. 16218996. 16219000. 16219004. 16219008. 16219021. 16219026. 16219033. 16219036. 16219042. 16219053. 16219075. 16219085. 16219090. 16219092. 16219100. 16219103. 16219108. 16219113. 16219118. 16219124. 16219133. 16219147. 16219150. 16219161. 16219171. 16219182. 16219190. 16219197. 16219204. 16219210. 16219211.</t>
  </si>
  <si>
    <t>Kuldīga-Skrunda-Kuldīga</t>
  </si>
  <si>
    <t>07.05.2020</t>
  </si>
  <si>
    <t>Kuldīga-Rudbārži-Kuldīga</t>
  </si>
  <si>
    <t>Kuldīga, Cīruļu iela</t>
  </si>
  <si>
    <t>16223697. 16223704</t>
  </si>
  <si>
    <t>Kuldīga,Ķelšu iela-Pelči-Kuldīga</t>
  </si>
  <si>
    <t>16223782. 16223793. 16223806</t>
  </si>
  <si>
    <t>Kuldīga-Skrunda-Rumbas pag-Kuldīga</t>
  </si>
  <si>
    <t>08.05.2020</t>
  </si>
  <si>
    <t>Kuldīgas slimnīca</t>
  </si>
  <si>
    <t>16227131. 16227128</t>
  </si>
  <si>
    <t>Kuldīga-Turlavas pag.-Kuldīga</t>
  </si>
  <si>
    <t>Kuldīga-Upīškalns-Kuldīga</t>
  </si>
  <si>
    <t>Saldus-Šķēdes pag.-Saldus</t>
  </si>
  <si>
    <t>Saldus-Nīgrandes pag.Zemīši,,-Saldus</t>
  </si>
  <si>
    <t>Saldus-Saldus Aspāzijas-Saldus</t>
  </si>
  <si>
    <t>09.05.2020</t>
  </si>
  <si>
    <t>Kuldīga,jaunais tilts</t>
  </si>
  <si>
    <t>11.05.2020</t>
  </si>
  <si>
    <t>Kuldiga-Upīškalns -Kuldīga</t>
  </si>
  <si>
    <t>Kuldīga-Aizpute-Kuldīga</t>
  </si>
  <si>
    <t>Kuldiga-Padure-Kuldīga</t>
  </si>
  <si>
    <t>11.05.200</t>
  </si>
  <si>
    <t>Saldus-Brocēni-Saldus</t>
  </si>
  <si>
    <t>Saldus-Saldus novads ,,Alejas,,-Saldus</t>
  </si>
  <si>
    <t>Saldus-Nigrandes pag.,,-Saldus</t>
  </si>
  <si>
    <t>11.005.2020</t>
  </si>
  <si>
    <t>Saldus-Nākotnes iela-3-Saldus</t>
  </si>
  <si>
    <t>Saldus-Novadnieki pag.-Saldus</t>
  </si>
  <si>
    <t>12.05.2020</t>
  </si>
  <si>
    <t>Kuldīga-Novadnieki-Kuldīga</t>
  </si>
  <si>
    <t>Kuldīga-Putnu dārzs-Kuldīga</t>
  </si>
  <si>
    <t>Saldis-Novadnieki-Saldus</t>
  </si>
  <si>
    <t>Kuldīga</t>
  </si>
  <si>
    <t>Kuldiga</t>
  </si>
  <si>
    <t>15.005.2020</t>
  </si>
  <si>
    <t>Saldus-Saldus novads Ezera-8-3-Saldus</t>
  </si>
  <si>
    <t>Saldu-Zirņu pag.Centra2-4-Saldus</t>
  </si>
  <si>
    <t>Saldus-Novadnieku pag. Draudzības,,Irbītes,,-Saldus</t>
  </si>
  <si>
    <t>Saldus-Vārmes pag.Irbenieki,,-Saldus</t>
  </si>
  <si>
    <t>18.05.202</t>
  </si>
  <si>
    <t>18.058.2020</t>
  </si>
  <si>
    <t>Kuldiga-Virkas iela25-Kuldiga</t>
  </si>
  <si>
    <t>Saldus-Saldus ,,Striķi,,-Saldus</t>
  </si>
  <si>
    <t>20.05.2020.</t>
  </si>
  <si>
    <t>Kuldīga-Pārventa-Kuldīga</t>
  </si>
  <si>
    <t>Kuldīga-Aizpute Rokaižu pansionāts-Kuldīga</t>
  </si>
  <si>
    <t>Aizpute</t>
  </si>
  <si>
    <t>Kuldiga-Mežvalde-Kuldiga</t>
  </si>
  <si>
    <t>16270353,16270385</t>
  </si>
  <si>
    <t>Kuldīga-Vārme ,,Dzirnavas,,-Kuldīga</t>
  </si>
  <si>
    <t>Kuldīga-Pansionāts Venta-Kuldiga</t>
  </si>
  <si>
    <t>Kuldīga-Vārme ,,Bangas,,-Kuldīga</t>
  </si>
  <si>
    <t>Talsi-Stende-Talsi</t>
  </si>
  <si>
    <t>Kuldīga-Padure-Kuldiga</t>
  </si>
  <si>
    <t>Kuldīga-Rumbas pag.-Kuldiga</t>
  </si>
  <si>
    <t>Talsi</t>
  </si>
  <si>
    <t>Talsi-Friča Blumberga iela-Talsi</t>
  </si>
  <si>
    <t>Talsi-Pūņas Talsi</t>
  </si>
  <si>
    <t>Saldus,Druva,Saldus</t>
  </si>
  <si>
    <t>Kuldiga,Gaismas iela</t>
  </si>
  <si>
    <t>16285527. 16284833. 16285518. 16285495. 16285472. 16285295. 16285080</t>
  </si>
  <si>
    <t>Saldus-Lutriņu pans-Saldus</t>
  </si>
  <si>
    <t>Saldus Akmentiņi Jaunlutriņi-Saldis</t>
  </si>
  <si>
    <t>16297202, 16297182</t>
  </si>
  <si>
    <t>Kuldīga, Piltenes iela,Liepājas iela</t>
  </si>
  <si>
    <t>Saldus,Kursīši</t>
  </si>
  <si>
    <t>Saldus,Lutriņi</t>
  </si>
  <si>
    <t>Kuldīga-Kabile-Kuldīga</t>
  </si>
  <si>
    <t xml:space="preserve"> </t>
  </si>
  <si>
    <t>Kopā nobrauktie km</t>
  </si>
  <si>
    <t>IAL komplekts:</t>
  </si>
  <si>
    <t>cena</t>
  </si>
  <si>
    <t>PVN</t>
  </si>
  <si>
    <t>cena+PVN</t>
  </si>
  <si>
    <t>kombinezons</t>
  </si>
  <si>
    <t>BG A50/ 9683</t>
  </si>
  <si>
    <t>virsvalks</t>
  </si>
  <si>
    <t>AMPRI  05010</t>
  </si>
  <si>
    <t>respirators</t>
  </si>
  <si>
    <t>BG 2405 FFP2</t>
  </si>
  <si>
    <t xml:space="preserve">cimdi </t>
  </si>
  <si>
    <t>Procenti</t>
  </si>
  <si>
    <t>maksas</t>
  </si>
  <si>
    <t>IAL pieņēmējiem</t>
  </si>
  <si>
    <t>Kopā:</t>
  </si>
  <si>
    <t>Maksas</t>
  </si>
  <si>
    <t>1brigāde</t>
  </si>
  <si>
    <t>2brigāde</t>
  </si>
  <si>
    <t>kombinzons</t>
  </si>
  <si>
    <t>aizsargbrilles</t>
  </si>
  <si>
    <t>lieto atkārtoti</t>
  </si>
  <si>
    <t>iekšējie cimdi</t>
  </si>
  <si>
    <t>bahilas</t>
  </si>
  <si>
    <t>Medilink</t>
  </si>
  <si>
    <t>Gala summa</t>
  </si>
  <si>
    <t>ārējie cimdi</t>
  </si>
  <si>
    <t>Paņēmēji</t>
  </si>
  <si>
    <t>IAL izdevumi</t>
  </si>
  <si>
    <t>Laboratorija</t>
  </si>
  <si>
    <t>Pacientu mājas apmeklējumu skaits</t>
  </si>
  <si>
    <t>Loģistikas pakalpojumu sniegto apjoms (km)</t>
  </si>
  <si>
    <t xml:space="preserve">Pakalpojumu nodrošināšanā iesaistīto transporta līdzekļu skaits </t>
  </si>
  <si>
    <t xml:space="preserve"> Transporta vadītāju nostrādāto stundu skaitu </t>
  </si>
  <si>
    <t>Virsstundas</t>
  </si>
  <si>
    <t>Ārstniecības personu nostrādāto stundu skaits</t>
  </si>
  <si>
    <t xml:space="preserve"> Virsstundas</t>
  </si>
  <si>
    <t xml:space="preserve">Izmantotie IAL-nosaukums, iepakojuma cena bez PVN, iepakojuma cenu ar PVN, IAL skaitu vienā iepakojumā un izlietoto IAL skaitu par katru dienu; </t>
  </si>
  <si>
    <t>gb cena bez PVN,</t>
  </si>
  <si>
    <t>gb ar PVN</t>
  </si>
  <si>
    <t>Respirators X-plore, N20   FFP3</t>
  </si>
  <si>
    <t xml:space="preserve">Brilles </t>
  </si>
  <si>
    <t>Vienreizējais halāts</t>
  </si>
  <si>
    <t>Kombinzoni</t>
  </si>
  <si>
    <t xml:space="preserve">Cimdi </t>
  </si>
  <si>
    <t xml:space="preserve">Kopā </t>
  </si>
  <si>
    <t>Tarifs/ likme:</t>
  </si>
  <si>
    <t>2. Paraugu paņemšana no ārstniecības iestādēm</t>
  </si>
  <si>
    <t>Skaits kopā</t>
  </si>
  <si>
    <t>Ārstniecības personu nostrādāto stundu skaitu katru dienu</t>
  </si>
  <si>
    <t>Kombinezons (maina ik pēc 3 stundām)</t>
  </si>
  <si>
    <t>Respirators ar filtru (maina ik pēc 3 stundām)</t>
  </si>
  <si>
    <t>Aizsargbrilles (lieto 1 nedēļu pie nosacījuma, ka lieto 8 stundas, dezinficējot tās ik pēc 3 stundām)</t>
  </si>
  <si>
    <t>Iekšējie cimdi (zem kombinezona manšetes; maina ik pēc 3 stundām)</t>
  </si>
  <si>
    <t>Ārējie cimdi (uz kombinezona ārējās virsmas; maina pēc katra pacienta)</t>
  </si>
  <si>
    <t xml:space="preserve"> Bahilas un vienreizlietojamais halāts (maina ik pēc 3 stundām)</t>
  </si>
  <si>
    <t>Rīga, S. Eizenšteina 16 Telts Nr 1</t>
  </si>
  <si>
    <t>Rīga, S. Eizenšteina 16 Telts Nr 2</t>
  </si>
  <si>
    <t>Rīga,S.Eizensteina16 Telts Nr3</t>
  </si>
  <si>
    <t xml:space="preserve">Daugavpils, Stadionu iela 1 </t>
  </si>
  <si>
    <t>Rēzekne, Viļānu iela 2</t>
  </si>
  <si>
    <t>Alūksne, Kanaviņu iela 14</t>
  </si>
  <si>
    <t>Cēsis, Piebalgas iela 18</t>
  </si>
  <si>
    <t>Madona, Augu iela 27</t>
  </si>
  <si>
    <t xml:space="preserve">Valmiera, Čempionu iela 3 </t>
  </si>
  <si>
    <t>Limbaži, Sporta iela 3</t>
  </si>
  <si>
    <t>Gulbene, Upes iela 1</t>
  </si>
  <si>
    <t xml:space="preserve">Jēkabpils, Brīvības 2 J </t>
  </si>
  <si>
    <t xml:space="preserve">Jelgava, Garozas iela 15 </t>
  </si>
  <si>
    <t>Kuldīga, Īsā iela 4</t>
  </si>
  <si>
    <t xml:space="preserve">Liepāja, Zveinieku aleja 2 - 4 </t>
  </si>
  <si>
    <t xml:space="preserve">Talsi, K. Mīlenbaha iela 32a </t>
  </si>
  <si>
    <t>Tukums, Revolūcijas iela 4</t>
  </si>
  <si>
    <t xml:space="preserve">Ventspils, Inženieru 60  </t>
  </si>
  <si>
    <t>8.00-20.00</t>
  </si>
  <si>
    <t>9.00-15.00</t>
  </si>
  <si>
    <t xml:space="preserve">Darba laiks </t>
  </si>
  <si>
    <t>Iesaistīto personu skaitu pakalpojumu nodrošināšanai</t>
  </si>
  <si>
    <t>Nostrādātas stundas</t>
  </si>
  <si>
    <t>9.00-12.00</t>
  </si>
  <si>
    <t>MAKSAS</t>
  </si>
  <si>
    <t>Maiņā strādā 2 laboranti un 1 molekulārbiologs, savukārt diennaktī strādā 2 maiņas.</t>
  </si>
  <si>
    <t>Ārējie cimdi (uz kombinezona ārējās virsmas; maina ik pēc 3 stundām)</t>
  </si>
  <si>
    <t>cena par 1 gb</t>
  </si>
  <si>
    <t>Aizsargbrilles (lieto 1 nedēļu pie nosacījuma, ka lieto 8 stundas, dezinficējot tās ik pēc 3 stundām</t>
  </si>
  <si>
    <t>Bahilas un vienreizlietojamais halāts (maina ik pēc 3 stundām)</t>
  </si>
  <si>
    <t>EUR (bez PVN)</t>
  </si>
  <si>
    <t>EUR (ar PVN)</t>
  </si>
  <si>
    <t xml:space="preserve">Komplekta cena </t>
  </si>
  <si>
    <t xml:space="preserve">Bez Brillem </t>
  </si>
  <si>
    <t>kopējie izdevumi</t>
  </si>
  <si>
    <t>KOPĀ, skaits (maijs)</t>
  </si>
  <si>
    <t>Manipulācijas kods</t>
  </si>
  <si>
    <t>Manipulācijas nosaukums</t>
  </si>
  <si>
    <t>Atskaites mēnesis</t>
  </si>
  <si>
    <t>Manipulācijas cena</t>
  </si>
  <si>
    <t>Manipulāciju skaits</t>
  </si>
  <si>
    <t>Par manipul.</t>
  </si>
  <si>
    <t>47073R</t>
  </si>
  <si>
    <t>SARS-CoV-2 (2019nCOV) kvalitatīvā RNS noteikšana ar PĶR-RL metodi</t>
  </si>
  <si>
    <t>47075R</t>
  </si>
  <si>
    <t>SARS-CoV-2 (2019nCOV) APSTIPRINOŠĀ RNS noteikšana ar PĶR-RL metodi</t>
  </si>
  <si>
    <t>47077R</t>
  </si>
  <si>
    <t>SARS-CoV-2 (2019nCOV) + 21 respiratoro patogenu RNS noteikšana ar PĶR-RL metodi - ĀTRAIS MULTI-PLEX tests</t>
  </si>
  <si>
    <t>47078R</t>
  </si>
  <si>
    <t>SARS-CoV-2 (2019nCOV) RNS noteikšana ar PĶR-RL metodi - ĀTRAIS tests</t>
  </si>
  <si>
    <t>Maija mēneša reaģenti</t>
  </si>
  <si>
    <t>Nr.p.k.</t>
  </si>
  <si>
    <t>Piederumi</t>
  </si>
  <si>
    <t>Saņemtais skaits pārskata mēnesī</t>
  </si>
  <si>
    <t>Izlietotais skaits pārskata periodā</t>
  </si>
  <si>
    <t>Līguma Nr.</t>
  </si>
  <si>
    <t>Stobriņi, sterili, 15 ml (52.554.502)</t>
  </si>
  <si>
    <t>B2-2020/145</t>
  </si>
  <si>
    <t>Transportēšanas konteineri 500ml</t>
  </si>
  <si>
    <t xml:space="preserve">B2-2020/158 </t>
  </si>
  <si>
    <t>Transportēšanas konteineri 2 statīviem</t>
  </si>
  <si>
    <t>B2-2020/158</t>
  </si>
  <si>
    <t>Utilizācijas maisi 700*1120 (86.1206.103)*</t>
  </si>
  <si>
    <t>Filtrs 0.2 um</t>
  </si>
  <si>
    <t>Henksa šķīdums (14065049-1000)</t>
  </si>
  <si>
    <t>B2-2020/146</t>
  </si>
  <si>
    <t>Liellopa seruma albumīns, 500 g</t>
  </si>
  <si>
    <t>B2-2020/147</t>
  </si>
  <si>
    <t>COPANFlexibleFloqSwab,ind.iep. (100)</t>
  </si>
  <si>
    <t>Nr.A1/1.1-11/20/1158</t>
  </si>
  <si>
    <t>Zonde orofarengiālo iztr.ņemš.(COPAN)</t>
  </si>
  <si>
    <t>B2-2020/148</t>
  </si>
  <si>
    <t>Kaste PATHOPAK 1 l</t>
  </si>
  <si>
    <t>Utm Mini 1ml RT+A</t>
  </si>
  <si>
    <t>B2-2019/150</t>
  </si>
  <si>
    <t>Vienreizējais iepirkums no 29.04.2020.</t>
  </si>
  <si>
    <t>Nazola.iztr.paņ.kompl.XpertXpress SARS-CoV-2</t>
  </si>
  <si>
    <t>B2-2020/161</t>
  </si>
  <si>
    <t>KOPÄ</t>
  </si>
  <si>
    <t>N.P.K.</t>
  </si>
  <si>
    <t xml:space="preserve">Iestāde </t>
  </si>
  <si>
    <t xml:space="preserve">Izsniegtais barotņu daudzums </t>
  </si>
  <si>
    <t>NMPD</t>
  </si>
  <si>
    <t>P.Stradiņa KUS</t>
  </si>
  <si>
    <t xml:space="preserve">RAKUS stacionāri </t>
  </si>
  <si>
    <t>Centrālā laboratorija</t>
  </si>
  <si>
    <t>Vidzemes slimnīca</t>
  </si>
  <si>
    <t>Bērnu KUS</t>
  </si>
  <si>
    <t>Liepājas reģionālā slimnīca</t>
  </si>
  <si>
    <t>Jūrmalas slimnīca</t>
  </si>
  <si>
    <t>Balvu slimnīca</t>
  </si>
  <si>
    <t>Rēzeknes slimnīca</t>
  </si>
  <si>
    <t>Daugavpils slimnīca</t>
  </si>
  <si>
    <t>Cēsu klīnika</t>
  </si>
  <si>
    <t>Jelgavas pilsētas slimnīca</t>
  </si>
  <si>
    <t>Līvānu slimnīca</t>
  </si>
  <si>
    <t>Madonas slimnīca</t>
  </si>
  <si>
    <t>Ziemeļkurzemes reģ.slimnīca</t>
  </si>
  <si>
    <t>Liepājas [piejūras slimnīca</t>
  </si>
  <si>
    <t>Alūksnes slimnīca</t>
  </si>
  <si>
    <t>Tukuma slimnīca</t>
  </si>
  <si>
    <t>Ogres slimnīca</t>
  </si>
  <si>
    <t>Jēkabpils slimnīca</t>
  </si>
  <si>
    <t>Strenču neiroloģ.slimnīca</t>
  </si>
  <si>
    <t xml:space="preserve">Krāslavas slimnīca </t>
  </si>
  <si>
    <t>Dobeles slimnīca</t>
  </si>
  <si>
    <t>KOPĀ:</t>
  </si>
  <si>
    <t>KOPĀ</t>
  </si>
  <si>
    <t>Manipulācijas
kods</t>
  </si>
  <si>
    <t>Veikto
manipulāciju
skaits</t>
  </si>
  <si>
    <t>Vienas
manipulācijas
izmaksas, EUR</t>
  </si>
  <si>
    <t>Reālā laika rt-PĶR. Automātiskā izdalīšana 1 paraugam (ja paraugu skaits lielāks vai vienāds ar 11)</t>
  </si>
  <si>
    <t>Skaits maijā</t>
  </si>
  <si>
    <t>Kopā par maiju:</t>
  </si>
  <si>
    <t>telts aizvešana no Kandavas</t>
  </si>
  <si>
    <t>Zvanu centrs: izdevumi par reģistratoru darbu telefonu centrālē (maijs; E.Gulbja laboratorija)</t>
  </si>
  <si>
    <t>Nacionālā mikrobioloģijas References laboratorija</t>
  </si>
  <si>
    <t>„Centrālā laboratorija” SIA: maija izmaksas</t>
  </si>
  <si>
    <t>“E. Gulbja Laboratorija” SIA: Ķīpsalas iela 8 - moduļa noma</t>
  </si>
  <si>
    <t>NVD apmaksā</t>
  </si>
  <si>
    <t>“E. Gulbja Laboratorija” SIA: Ģimenes ārstu komplekti un loģistika</t>
  </si>
  <si>
    <t>Bērnu klīniskā universitātes slimnīca</t>
  </si>
  <si>
    <t>Paula Stradiņa klīniskā universitātes slimnīca</t>
  </si>
  <si>
    <t>Rīgas Austrumu klīniskā universitātes slimnīca</t>
  </si>
  <si>
    <t>Daugavpils reģionālā slimnīca</t>
  </si>
  <si>
    <t>Jēkabpils reģionālā slimnīca</t>
  </si>
  <si>
    <t>Ziemeļkurzemes reģionālā slimnīca</t>
  </si>
  <si>
    <t>Ogres rajona slimnīca</t>
  </si>
  <si>
    <t>Aknīstes PNS</t>
  </si>
  <si>
    <t>Ārstniecības iestādes kods</t>
  </si>
  <si>
    <t>Ārstniecības iestādes nosaukums</t>
  </si>
  <si>
    <t>I. ANDERSONES ĀRSTA PRAKSE, SIA</t>
  </si>
  <si>
    <t>Āboliņš Mārtiņš - ģimenes ārsta un internista prakse</t>
  </si>
  <si>
    <t>RŪTAS EGLĪTES ĢIMENES ĀRSTA PRAKSE, SIA</t>
  </si>
  <si>
    <t>Klauga Jolanta - ģimenes ārsta prakse</t>
  </si>
  <si>
    <t>L.LAGZDIŅAS ĀRSTA PRAKSE, SIA</t>
  </si>
  <si>
    <t>Sarmītes Opmanes ģimenes ārsta prakse, SIA</t>
  </si>
  <si>
    <t>Ostašova Māra - ģimenes ārsta prakse</t>
  </si>
  <si>
    <t>Pūpola Linda - ģimenes ārsta un pediatra prakse</t>
  </si>
  <si>
    <t>Pūpols Aigars - ģimenes ārsta prakse</t>
  </si>
  <si>
    <t>Skābarde Andra - ģimenes ārsta un pediatra prakse</t>
  </si>
  <si>
    <t>Supe-Ābele Vija - ģimenes ārsta prakse</t>
  </si>
  <si>
    <t>Zauere Zanda - ģimenes ārsta prakse</t>
  </si>
  <si>
    <t>Zīle Inese - ģimenes ārsta prakse</t>
  </si>
  <si>
    <t>Zdanovska Gundega - ģimenes ārsta prakse</t>
  </si>
  <si>
    <t>Bētiņa Lilita - ģimenes ārsta un arodveselības un arodslimību ārsta prakse</t>
  </si>
  <si>
    <t>Jakušenoka doktorāts, SIA</t>
  </si>
  <si>
    <t>Krūziņa Inga - ģimenes ārsta, dermatologa, venerologa un arodveselības un arodslimību ārsta prakse</t>
  </si>
  <si>
    <t>S.Liepiņas ĢĀP, Sabiedrība ar ierobežotu atbildību</t>
  </si>
  <si>
    <t>Matisone Marija - ģimenes ārsta, onkologa ķīmijterapeita un arodveselības un arodslimību ārsta prakse</t>
  </si>
  <si>
    <t>Jānis Raibarts - ārsta prakse un konsultācijas, SIA</t>
  </si>
  <si>
    <t>Neiberga Baiba - ģimenes ārsta prakse</t>
  </si>
  <si>
    <t>Petrova Inese - ģimenes ārsta un arodveselības un arodslimību ārsta prakse</t>
  </si>
  <si>
    <t>Maijas Petrovas ārsta prakse, Sabiedrība ar ierobežotu atbildību</t>
  </si>
  <si>
    <t>Pūces ģimenes ārsta prakse, SIA</t>
  </si>
  <si>
    <t>R.E.L.M., IK</t>
  </si>
  <si>
    <t>DACES RUNDĀNES ĢĀP, Individuālais komersants</t>
  </si>
  <si>
    <t>Ulmane Olita - ģimenes ārsta prakse</t>
  </si>
  <si>
    <t>Zaļmeža Santa - ģimenes ārsta prakse</t>
  </si>
  <si>
    <t>AFP, Sabiedrība ar ierobežotu atbildību</t>
  </si>
  <si>
    <t>Baltā Sarmīte - ģimenes ārsta un arodveselības un arodslimību ārsta prakse</t>
  </si>
  <si>
    <t>Inetas Baumanes veselības centrs "Maristella" , SIA</t>
  </si>
  <si>
    <t>Blese Ingrīda - ģimenes ārsta prakse</t>
  </si>
  <si>
    <t>Blese Pēteris - ģimenes ārsta prakse</t>
  </si>
  <si>
    <t>Aijas Briedes ārsta prakse, SIA</t>
  </si>
  <si>
    <t>Careva Aija - ģimenes ārsta prakse</t>
  </si>
  <si>
    <t>M. Džeriņas ārsta prakse, IK</t>
  </si>
  <si>
    <t>Gerharde Baiba - ģimenes ārsta prakse</t>
  </si>
  <si>
    <t>Liepa Ingrīda - ģimenes ārsta prakse</t>
  </si>
  <si>
    <t>Andas Mellenbergas ārsta prakse, Sabiedrība ar ierobežotu atbildību</t>
  </si>
  <si>
    <t>Meldere Māra - ģimenes ārsta prakse</t>
  </si>
  <si>
    <t>VITAS NORENBERGAS ĢIMENES ĀRSTA PRAKSE, IK</t>
  </si>
  <si>
    <t>Smelte Kristīne - ģimenes ārsta prakse</t>
  </si>
  <si>
    <t>Vija Sniedziņa, IK</t>
  </si>
  <si>
    <t>Sporāne Evija - ģimenes ārsta prakse</t>
  </si>
  <si>
    <t>Vilkaste Kārlis - ģimenes ārsta prakse</t>
  </si>
  <si>
    <t>Vēmane Monika - ģimenes ārsta un pediatra prakse</t>
  </si>
  <si>
    <t>Zariņa Ļuda - ģimenes ārsta un arodveselības un arodslimību ārsta prakse</t>
  </si>
  <si>
    <t>Zibina Benita - ģimenes ārsta prakse</t>
  </si>
  <si>
    <t>Grikmane Ligita - ģimenes ārsta prakse</t>
  </si>
  <si>
    <t>Grigale Ilga - ģimenes ārsta prakse</t>
  </si>
  <si>
    <t>Ūdra Ineta - ģimenes ārsta prakse</t>
  </si>
  <si>
    <t>Kotova Inga - ģimenes ārsta prakse</t>
  </si>
  <si>
    <t>Lauriņa Aija - ģimenes ārsta un arodveselības un arodslimību ārsta prakse</t>
  </si>
  <si>
    <t>Ozola Māra - ģimenes ārsta prakse</t>
  </si>
  <si>
    <t>DRUVAS DOKTORĀTS, SIA</t>
  </si>
  <si>
    <t>Bīlāne Līga - ģimenes ārsta prakse</t>
  </si>
  <si>
    <t>Pikša Rasma - ārsta internista prakse</t>
  </si>
  <si>
    <t>Šenbrūna Sarmīte - ģimenes ārsta prakse</t>
  </si>
  <si>
    <t>Tereško Dzintra - ģimenes ārsta prakse</t>
  </si>
  <si>
    <t>Veinberga Liesma - ģimenes ārsta prakse</t>
  </si>
  <si>
    <t>DOKTORĀTS ELITE, Medicīnas sabiedrība ar ierobežotu atbildību</t>
  </si>
  <si>
    <t>Grospiņš Andis - ģimenes ārsta un arodveselības un arodslimību ārsta prakse</t>
  </si>
  <si>
    <t>Ivanova Alla - ģimenes ārsta prakse</t>
  </si>
  <si>
    <t>Kukle Solvita - ģimenes ārsta prakse</t>
  </si>
  <si>
    <t>Kuklis Gundars - ģimenes ārsta un pediatra prakse</t>
  </si>
  <si>
    <t>Kronoss, Sabiedrība ar ierobežotu atbildību</t>
  </si>
  <si>
    <t>Ventspils poliklīnika, Pašvaldības SIA</t>
  </si>
  <si>
    <t>Zviedrīte Lelde - ģimenes ārsta prakse</t>
  </si>
  <si>
    <t>Cērpa Ilva - ģimenes ārsta un arodveselības un arodslimību ārsta prakse</t>
  </si>
  <si>
    <t>Griķe Baiba - ģimenes ārsta prakse</t>
  </si>
  <si>
    <t>Kitte Rudīte - ģimenes ārsta un arodveselības un arodslimību ārsta prakse</t>
  </si>
  <si>
    <t>Ašmane Solveiga - ģimenes ārsta un arodveselības un arodslimību ārsta prakse</t>
  </si>
  <si>
    <t>āp SANUS, SIA</t>
  </si>
  <si>
    <t>Brauna Anita - ģimenes ārsta un arodveselības un arodslimību ārsta prakse</t>
  </si>
  <si>
    <t>Butramjevs Dmitrijs - ģimenes ārsta prakse</t>
  </si>
  <si>
    <t>Berežnaja Tatjana - ģimenes ārsta prakse</t>
  </si>
  <si>
    <t>Brundzule Ieva - ģimenes ārsta un arodveselības un arodslimību ārsta prakse</t>
  </si>
  <si>
    <t>V.Ceikas ārsta prakse, SIA</t>
  </si>
  <si>
    <t>Meissana, SIA</t>
  </si>
  <si>
    <t>Cābele Dace - ģimenes ārsta prakse</t>
  </si>
  <si>
    <t>Celma Violeta - ģimenes ārsta prakse</t>
  </si>
  <si>
    <t>Baranovs Aleksejs - ģimenes ārsta un internista prakse</t>
  </si>
  <si>
    <t>Jēkule Linda - ģimenes ārsta prakse</t>
  </si>
  <si>
    <t>Juzupa Ludmila - ģimenes ārsta prakse</t>
  </si>
  <si>
    <t>Jefremova Gunta - ģimenes ārsta prakse</t>
  </si>
  <si>
    <t>Jakovļeva Alla - ģimenes ārsta prakse</t>
  </si>
  <si>
    <t>Kosova Tatjana - ģimenes ārsta prakse</t>
  </si>
  <si>
    <t>Krētaine Dace - ģimenes ārsta prakse</t>
  </si>
  <si>
    <t>Lipska Rudīte - ģimenes ārsta prakse</t>
  </si>
  <si>
    <t>Laimiņa Gunta - ģimenes ārsta prakse</t>
  </si>
  <si>
    <t>MANS DOKTORĀTS, SIA</t>
  </si>
  <si>
    <t>A.Lucenko ārsta prakse, SIA</t>
  </si>
  <si>
    <t>Mockus Aļģirds - ģimenes ārsta prakse</t>
  </si>
  <si>
    <t>Maļebaševa Tatjana - ģimenes ārsta prakse</t>
  </si>
  <si>
    <t>Pūce Daira - ģimenes ārsta prakse</t>
  </si>
  <si>
    <t>Petrovs Pēteris - ģimenes ārsta prakse</t>
  </si>
  <si>
    <t>Popova Alla - ģimenes ārsta, internista, imunologa un arodveselības un arodslimību ārsta prakse</t>
  </si>
  <si>
    <t>Ribakova Tatjana - ģimenes ārsta prakse</t>
  </si>
  <si>
    <t>Ruņģe Mārīte - ģimenes ārsta prakse</t>
  </si>
  <si>
    <t>Rutkovska Diana - ģimenes ārsta prakse</t>
  </si>
  <si>
    <t>I.Stoma ārsta prakse, SIA</t>
  </si>
  <si>
    <t>Jakubauska Indra - ģimenes ārsta prakse</t>
  </si>
  <si>
    <t>Stepko Zaiga - ģimenes ārsta prakse</t>
  </si>
  <si>
    <t>āp DOCTUS, SIA</t>
  </si>
  <si>
    <t>Zeltiņa Līga - ģimenes ārsta un arodveselības un arodslimību ārsta prakse</t>
  </si>
  <si>
    <t>Avots Elmārs - ģimenes ārsta prakse</t>
  </si>
  <si>
    <t>Birzniece Daiga - ģimenes ārsta un arodveselības un arodslimību ārsta prakse</t>
  </si>
  <si>
    <t>DAKTERIS IMANTS, SIA</t>
  </si>
  <si>
    <t>INATE, SIA</t>
  </si>
  <si>
    <t>Kalna Astrīda - ģimenes ārsta prakse</t>
  </si>
  <si>
    <t>Kalniņa Agrita - ģimenes ārsta prakse</t>
  </si>
  <si>
    <t>Kraģis Juris - ģimenes ārsta prakse</t>
  </si>
  <si>
    <t>Kronberga Vēsma - ģimenes ārsta un pediatra prakse</t>
  </si>
  <si>
    <t>Leimane Daiga - ģimenes ārsta un kardiologa prakse</t>
  </si>
  <si>
    <t>Dr. Būmanes ģimenes ārsta prakse, SIA</t>
  </si>
  <si>
    <t>Medeor, SIA</t>
  </si>
  <si>
    <t>Peremeža Iveta - ģimenes ārsta un pediatra prakse</t>
  </si>
  <si>
    <t>Poprocka Lelda - ģimenes ārsta prakse</t>
  </si>
  <si>
    <t>Pūpola Daiga - ģimenes ārsta prakse</t>
  </si>
  <si>
    <t>Pūpola Ieva - ģimenes ārsta prakse</t>
  </si>
  <si>
    <t>Stepanova Vija - ģimenes ārsta un arodveselības un arodslimību ārsta prakse</t>
  </si>
  <si>
    <t>Uldriķe Edīte - ģimenes ārsta prakse</t>
  </si>
  <si>
    <t>Amosova Ludmila - ģimenes ārsta prakse</t>
  </si>
  <si>
    <t>Biserova Gaļina - ģimenes ārsta prakse</t>
  </si>
  <si>
    <t>Jačmeņova Tatjana - ģimenes ārsta un pediatra prakse</t>
  </si>
  <si>
    <t>Romanovska Regīna - ģimenes ārsta un pediatra prakse</t>
  </si>
  <si>
    <t>Tolmačova Svetlana - ģimenes ārsta prakse</t>
  </si>
  <si>
    <t>Keviša-Petuško Jeļena - ģimenes ārsta prakse</t>
  </si>
  <si>
    <t>Babule Alīna - ģimenes ārsta prakse</t>
  </si>
  <si>
    <t>Hanturova Valentīna - ģimenes ārsta prakse</t>
  </si>
  <si>
    <t>Jerofejeva Jeļena - ģimenes ārsta prakse</t>
  </si>
  <si>
    <t>Kameņeckis Miroslavs - ģimenes ārsta prakse</t>
  </si>
  <si>
    <t>Matvejeva Irina - ģimenes ārsta prakse</t>
  </si>
  <si>
    <t>Muhamendrika Jeļena - ģimenes ārsta prakse</t>
  </si>
  <si>
    <t>Zile Elena - ģimenes ārsta prakse</t>
  </si>
  <si>
    <t>Šeršņova Nadežda - ģimenes ārsta prakse</t>
  </si>
  <si>
    <t>Voicehovičs Pēteris - ģimenes ārsta prakse</t>
  </si>
  <si>
    <t>Grincevičiene Olga - ģimenes ārsta prakse</t>
  </si>
  <si>
    <t>Požarskis Anatolijs - ģimenes ārsta, seksologa, seksopatologa un psihoterapeita prakse</t>
  </si>
  <si>
    <t>Šuhtujeva Irina - ģimenes ārsta prakse</t>
  </si>
  <si>
    <t>Grunda Darja - ģimenes ārsta prakse</t>
  </si>
  <si>
    <t>Trubena Vita - ģimenes ārsta un pediatra prakse</t>
  </si>
  <si>
    <t>Požarska Jeļena - ģimenes ārsta prakse</t>
  </si>
  <si>
    <t>Duliņeca Irina - ģimenes ārsta prakse</t>
  </si>
  <si>
    <t>Grjazniha Ludmila - ģimenes ārsta prakse</t>
  </si>
  <si>
    <t>Guļtjajeva Svetlana - ģimenes ārsta prakse</t>
  </si>
  <si>
    <t>Pavloviča Anna - ģimenes ārsta prakse</t>
  </si>
  <si>
    <t>Rožnova Ludmila - ģimenes ārsta prakse</t>
  </si>
  <si>
    <t>Sardiko Alima - ģimenes ārsta prakse</t>
  </si>
  <si>
    <t>Savicka Gaļina - ģimenes ārsta prakse</t>
  </si>
  <si>
    <t>Jemeļjanova Ludmila - ģimenes ārsta prakse</t>
  </si>
  <si>
    <t>Voicehoviča Jekaterīna - ģimenes ārsta prakse</t>
  </si>
  <si>
    <t>Zamjatina Inna - ģimenes ārsta prakse</t>
  </si>
  <si>
    <t>Grišāne Ingrīda - ģimenes ārsta prakse</t>
  </si>
  <si>
    <t>Marhele Lidija - ģimenes ārsta un arodveselības un arodslimību ārsta prakse</t>
  </si>
  <si>
    <t>Malnače Iveta - ģimenes ārsta prakse</t>
  </si>
  <si>
    <t>Kudeiko Inese - ģimenes ārsta prakse</t>
  </si>
  <si>
    <t>Volkova Lidija - ārsta internista prakse</t>
  </si>
  <si>
    <t>Strode Sandra - ģimenes ārsta prakse</t>
  </si>
  <si>
    <t>Čivkule Iveta - ģimenes ārsta prakse</t>
  </si>
  <si>
    <t>Bogdanovičs Artūrs - ģimenes ārsta un internista prakse</t>
  </si>
  <si>
    <t>Terentjevs Vladimirs - ģimenes ārsta un neirologa prakse</t>
  </si>
  <si>
    <t>Ogorelova Jeļena - ģimenes ārsta prakse</t>
  </si>
  <si>
    <t>Pogumirskis Jāzeps - ģimenes ārsta un neirologa prakse</t>
  </si>
  <si>
    <t>Antonovs Sergejs - ģimenes ārsta prakse</t>
  </si>
  <si>
    <t>Sipoviča Olga - ģimenes ārsta prakse</t>
  </si>
  <si>
    <t>Rutka Zinaīda - ģimenes ārsta prakse</t>
  </si>
  <si>
    <t>Leonardova Ļubova - ģimenes ārsta prakse</t>
  </si>
  <si>
    <t>Spīķe Ingrīda - ģimenes ārsta prakse</t>
  </si>
  <si>
    <t>Kirsanova Ļubova - ģimenes ārsta prakse</t>
  </si>
  <si>
    <t>Petrāns Jānis - ģimenes ārsta prakse</t>
  </si>
  <si>
    <t>Ruskulis Anatolijs - ģimenes ārsta prakse</t>
  </si>
  <si>
    <t>Stare Mirdza - ģimenes ārsta prakse</t>
  </si>
  <si>
    <t>Paraščiņaka Silvija - ģimenes ārsta prakse</t>
  </si>
  <si>
    <t>Šļubure Mārīte - ģimenes ārsta prakse</t>
  </si>
  <si>
    <t>Tjarve Aina - ģimenes ārsta prakse</t>
  </si>
  <si>
    <t>Kairiša Silva - ģimenes ārsta prakse</t>
  </si>
  <si>
    <t>Oļševska Ināra - ģimenes ārsta un zobārsta prakse</t>
  </si>
  <si>
    <t>Boroduļins Mihails - ģimenes ārsta prakse</t>
  </si>
  <si>
    <t>Visockis Jānis - ģimenes ārsta prakse</t>
  </si>
  <si>
    <t>Zjablikova Elen - ģimenes ārsta un arodveselības un arodslimību ārsta prakse</t>
  </si>
  <si>
    <t>Zīmele Emīlija - ģimenes ārsta prakse</t>
  </si>
  <si>
    <t>Putra Marija - ģimenes ārsta prakse</t>
  </si>
  <si>
    <t>Masjulis Vladimirs - ģimenes ārsta prakse</t>
  </si>
  <si>
    <t>Filimonovs Oļegs - ģimenes ārsta prakse</t>
  </si>
  <si>
    <t>Fjodorova Inga - ģimenes ārsta prakse</t>
  </si>
  <si>
    <t>Čaika Natālija - ģimenes ārsta, endokrinologa, arodveselības un arodslimību ārsta prakse</t>
  </si>
  <si>
    <t>Mačuļska Natālija - ģimenes ārsta prakse</t>
  </si>
  <si>
    <t>Ivanova Iraida - ģimenes ārsta prakse</t>
  </si>
  <si>
    <t>Orlova Nelija - ģimenes ārsta prakse</t>
  </si>
  <si>
    <t>Pavro Elīna - ģimenes ārsta prakse</t>
  </si>
  <si>
    <t>Rodionova Olga - ģimenes ārsta un arodveselības un arodslimību ārsta prakse</t>
  </si>
  <si>
    <t>Simonova Irina - ģimenes ārsta prakse</t>
  </si>
  <si>
    <t>Krokša Ineta - ģimenes ārsta prakse</t>
  </si>
  <si>
    <t>Cvetkova Anna - ģimenes ārsta prakse</t>
  </si>
  <si>
    <t>Mikaskina Ingrīda - ģimenes ārsta prakse</t>
  </si>
  <si>
    <t>Skrule Agnese - ģimenes ārsta prakse</t>
  </si>
  <si>
    <t>O.Kļaviņas ģimenes ārsta prakse, SIA</t>
  </si>
  <si>
    <t>Tatjanas Krutikas ārsta prakse, SIA</t>
  </si>
  <si>
    <t>Dakteres Spēlītes ārsta prakse, Sabiedrība ar ierobežotu atbildību</t>
  </si>
  <si>
    <t>Muciņa Nadīne - ģimenes ārsta prakse</t>
  </si>
  <si>
    <t>Gailīte Agita - ģimenes ārsta prakse</t>
  </si>
  <si>
    <t>Cvetkova Viktorija - ģimenes ārsta prakse</t>
  </si>
  <si>
    <t>L.Petražickas Doktorāts, SIA</t>
  </si>
  <si>
    <t>Šalajevs Vladimirs - ģimenes ārsta prakse un ārsta prakse vispārējā ultrasonogrāfijas metodē</t>
  </si>
  <si>
    <t>Zaharenkova Nataļja - ģimenes ārsta un arodveselības un arodslimību ārsta prakse</t>
  </si>
  <si>
    <t>Lauras Veides ģimenes ārsta prakse, SIA</t>
  </si>
  <si>
    <t>VITA FORTA, SIA</t>
  </si>
  <si>
    <t>Gacka Anda - ģimenes ārsta prakse</t>
  </si>
  <si>
    <t>M.Jakušenokas ārstu prakse, SIA</t>
  </si>
  <si>
    <t>Haričeva Valērija - ģimenes ārsta prakse</t>
  </si>
  <si>
    <t>GEMMA doktorāts, SIA</t>
  </si>
  <si>
    <t>Ellas Šatalovas ģimenes ārsta un pediatra prakse, SIA</t>
  </si>
  <si>
    <t>Prokofjeva Svetlana - ģimenes ārsta prakse</t>
  </si>
  <si>
    <t>Jutas Ošenieces ģimenes ārsta prakse, SIA</t>
  </si>
  <si>
    <t>SANDRAS KUKAINES DOKTORĀTS, SIA</t>
  </si>
  <si>
    <t>Dr. Ilzes Leimanes ģimenes ārstes prakse, SIA</t>
  </si>
  <si>
    <t>Liepiņa Madara - ģimenes ārsta prakse</t>
  </si>
  <si>
    <t>Simanoviča Žaneta - ģimenes ārsta prakse</t>
  </si>
  <si>
    <t>ALSMED, SIA</t>
  </si>
  <si>
    <t>LAROMED, SIA</t>
  </si>
  <si>
    <t>KSB Doktorāts, SIA</t>
  </si>
  <si>
    <t>Med Plus Ārstu prakse, SIA</t>
  </si>
  <si>
    <t>JanaMed, SIA</t>
  </si>
  <si>
    <t>G.Veides ģimenes ārsta prakse, SIA</t>
  </si>
  <si>
    <t>GSM Medical, SIA</t>
  </si>
  <si>
    <t>Ludmilas Zeiļukas ārsta prakse, SIA</t>
  </si>
  <si>
    <t>Liepziedi ārsta prakse, SIA</t>
  </si>
  <si>
    <t>Ganus Anita - ģimenes ārsta prakse</t>
  </si>
  <si>
    <t>Stopiņu novada pašvaldības aģentūra "Stopiņu ambulance"</t>
  </si>
  <si>
    <t>Bergmane Ilze - ģimenes ārsta prakse</t>
  </si>
  <si>
    <t>Ārstes Mudītes Zvaigznes prakse, SIA</t>
  </si>
  <si>
    <t>Berga Rudīte - ģimenes ārsta prakse</t>
  </si>
  <si>
    <t>I. RĀVIŅAS ĀRSTA PRAKSE, SIA</t>
  </si>
  <si>
    <t>Pauniņš Aivars - ģimenes ārsta prakse</t>
  </si>
  <si>
    <t>ŅINAS GAILĪTES ĢIMENES ĀRSTA PRAKSE, SIA</t>
  </si>
  <si>
    <t>ĢIMENES ĀRSTA INTAS AUZIŅAS PRIVĀTPRAKSE, SIA</t>
  </si>
  <si>
    <t>Krustiņa Dace - ģimenes ārsta un arodveselības un arodslimību ārsta prakse</t>
  </si>
  <si>
    <t>Lasmane Māra - ģimenes ārsta prakse</t>
  </si>
  <si>
    <t>Kravale Jolanta - ģimenes ārsta prakse</t>
  </si>
  <si>
    <t>Bērziņa Inga - ģimenes ārsta prakse</t>
  </si>
  <si>
    <t>Vilcāne Anna - ģimenes ārsta prakse</t>
  </si>
  <si>
    <t>Anitas Muižnieces ārsta prakse, SIA</t>
  </si>
  <si>
    <t>Šnikvalde Anita -  ģimenes ārsta un pediatra prakse</t>
  </si>
  <si>
    <t>Jukse Lidija - ģimenes ārsta prakse</t>
  </si>
  <si>
    <t>Rūtas Vanagas ārsta prakse, SIA</t>
  </si>
  <si>
    <t>Stabingis Jānis - ģimenes ārsta prakse</t>
  </si>
  <si>
    <t>A.Ādamsona ģimenes ārsta prakse, SIA</t>
  </si>
  <si>
    <t>LĪGAS KOZLOVSKAS ĢIMENES ĀRSTA PRAKSE, Balvu pilsētas Līgas Kozlovskas individuālais uzņēmums</t>
  </si>
  <si>
    <t>Silauniece Modrīte - ģimenes ārsta prakse</t>
  </si>
  <si>
    <t>Zuša Ilga - ģimenes ārsta prakse</t>
  </si>
  <si>
    <t>Semjonova Svetlana - ģimenes ārsta prakse</t>
  </si>
  <si>
    <t>Baranovska Ārija - ģimenes ārsta prakse</t>
  </si>
  <si>
    <t>Vīķele Rasma - ģimenes ārsta prakse</t>
  </si>
  <si>
    <t>Vancāns Jānis - ģimenes ārsta prakse</t>
  </si>
  <si>
    <t>Slukina Tatjana - ģimenes ārsta prakse</t>
  </si>
  <si>
    <t>Zondaka Natālija - ārsta internista prakse</t>
  </si>
  <si>
    <t>Lupkina Līga - ģimenes ārsta prakse</t>
  </si>
  <si>
    <t>Spridzāns Andris - ģimenes ārsta prakse</t>
  </si>
  <si>
    <t>Šļakota Aija - ģimenes ārsta prakse</t>
  </si>
  <si>
    <t>Paidere-Trubņika Dace - ģimenes ārsta prakse</t>
  </si>
  <si>
    <t>GUNTAS KAUGARES ĢIMENES ĀRSTA PRAKSE, Sabiedrība ar ierobežotu atbildību</t>
  </si>
  <si>
    <t>Maijas Liepiņas ģimenes ārsta prakse, SIA</t>
  </si>
  <si>
    <t>Žīgure Ira - ģimenes ārsta un pediatra prakse</t>
  </si>
  <si>
    <t>VIZMAS OLTES ģimenes ārsta prakse, SIA</t>
  </si>
  <si>
    <t>Olte Iveta - ģimenes ārsta prakse</t>
  </si>
  <si>
    <t>Stramkale Anita - ģimenes ārsta prakse</t>
  </si>
  <si>
    <t>Dinas Puhartes doktorāts, SIA</t>
  </si>
  <si>
    <t>Vasiļevskis Uldis - ģimenes ārsta prakse</t>
  </si>
  <si>
    <t>Elmere Olita - ģimenes ārsta prakse</t>
  </si>
  <si>
    <t>Mačs Marģers - ģimenes ārsta prakse</t>
  </si>
  <si>
    <t>Prindulis Jānis - ģimenes ārsta prakse</t>
  </si>
  <si>
    <t>Smeķe Aija - ģimenes ārsta prakse</t>
  </si>
  <si>
    <t>Meinerte Gundega - ģimenes ārsta prakse</t>
  </si>
  <si>
    <t>VIVENDA, Sabiedrība ar ierobežotu atbildību</t>
  </si>
  <si>
    <t>Grīnberga Irita - ģimenes ārsta un arodveselības un arodslimību ārsta prakse</t>
  </si>
  <si>
    <t>Zariņa Zaiga - ģimenes ārsta un arodveselības un arodslimību ārsta prakse</t>
  </si>
  <si>
    <t>Jansone Sanita - ģimenes ārsta prakse</t>
  </si>
  <si>
    <t>Līgas Purmales ģimenes ārstes prakse, SIA</t>
  </si>
  <si>
    <t>Jansone Dace - ģimenes ārsta prakse</t>
  </si>
  <si>
    <t>STĀMERIENAS DOKTORĀTS, Gulbenes rajona Stāmerienas pagasta J.Seļicka ārstu prakses individuālais uzņēmums</t>
  </si>
  <si>
    <t>Luika Marita - ģimenes ārsta prakse</t>
  </si>
  <si>
    <t>Grīnšteine Ieva - ģimenes ārsta prakse</t>
  </si>
  <si>
    <t>Luguze Inta - ģimenes ārsta prakse</t>
  </si>
  <si>
    <t>Mūrniece Dace - ģimenes ārsta prakse</t>
  </si>
  <si>
    <t>JAUNGULBENES DOKTORĀTS, Gulbenes rajona Jaungulbenes pagasta L.Vebruāles ārstu prakses individuālais uzņēmums</t>
  </si>
  <si>
    <t>Balvu un Gulbenes slimnīcu apvienība, Sabiedrība ar ierobežotu atbildību</t>
  </si>
  <si>
    <t>Strautiņš Andrejs - ģimenes ārsta prakse</t>
  </si>
  <si>
    <t>Āboltiņš Ilgarts - ģimenes ārsta prakse</t>
  </si>
  <si>
    <t>G.Ozolas ģimenes ārsta prakse, Sabiedrība ar ierobežotu atbildību</t>
  </si>
  <si>
    <t>Strautiņa Inese - ģimenes ārsta prakse</t>
  </si>
  <si>
    <t>Bērziņa Anita - ģimenes ārsta prakse un ārsta prakse vispārējā ultrasonogrāfijas metodē</t>
  </si>
  <si>
    <t>I.Jakubaites ģimenes ārsta prakse, Sabiedrība ar ierobežotu atbildību</t>
  </si>
  <si>
    <t>Krauze Egita - ģimenes ārsta un pediatra prakse</t>
  </si>
  <si>
    <t>VIDRIŽU DOKTORĀTS, SIA</t>
  </si>
  <si>
    <t>Skultes doktorāts, SIA</t>
  </si>
  <si>
    <t>Šķirmante Elita - ģimenes ārsta prakse</t>
  </si>
  <si>
    <t>Kundrāte Gunta - ģimenes ārsta prakse</t>
  </si>
  <si>
    <t>Sarmas Līsmanes ģimenes ārstes prakse, SIA</t>
  </si>
  <si>
    <t>NADEŽDAS OŠČENKOVAS ĢIMENES ĀRSTES PRAKSE, Limbažu rajona Oščenkovas individuālais uzņēmums</t>
  </si>
  <si>
    <t>Līduma Anita - ģimenes ārsta prakse</t>
  </si>
  <si>
    <t>DAMIA, Sabiedrība ar ierobežotu atbildību</t>
  </si>
  <si>
    <t>Kreicuma Ilga - ģimenes ārsta prakse</t>
  </si>
  <si>
    <t>Madonas slimnīca, Madonas novada pašvaldības SIA</t>
  </si>
  <si>
    <t>Annas Višņovas doktorāts, SIA</t>
  </si>
  <si>
    <t>Kreicberga Dace - ģimenes ārsta prakse</t>
  </si>
  <si>
    <t>Bogdanova Inga - ģimenes ārsta prakse</t>
  </si>
  <si>
    <t>Lūse Inese - ģimenes ārsta prakse</t>
  </si>
  <si>
    <t>MADONAS TRAUMATOLOĢIJAS UN ORTOPĒDIJAS KLĪNIKA, Sabiedrība ar ierobežotu atbildību</t>
  </si>
  <si>
    <t>Latkovska Rita -  ģimenes ārsta un kardiologa prakse</t>
  </si>
  <si>
    <t>Kallinga Aija - ģimenes ārsta prakse</t>
  </si>
  <si>
    <t>Braķe Aina - ģimenes ārsta prakse</t>
  </si>
  <si>
    <t>A.Kārkliņas doktorāts, SIA</t>
  </si>
  <si>
    <t>Putriņa Līga -ģimenes ārsta un pediatra prakse</t>
  </si>
  <si>
    <t>Uzbeka Ilona - ģimenes ārsta un ārsta pneimonologa prakse</t>
  </si>
  <si>
    <t>Ķire Marianna - ģimenes ārsta un arodveselības un arodslimību ārsta prakse</t>
  </si>
  <si>
    <t>Nātra Inga - ģimenes ārsta prakse</t>
  </si>
  <si>
    <t>Nātra Māris - ģimenes ārsta prakse</t>
  </si>
  <si>
    <t>Zušmane Evita - ģimenes ārsta prakse</t>
  </si>
  <si>
    <t>Kļaviņa Maija - ģimenes ārsta prakse</t>
  </si>
  <si>
    <t>L. ZIEMELES DOKTORĀTS, SIA</t>
  </si>
  <si>
    <t>M.BINDRES DOKTORĀTS, SIA</t>
  </si>
  <si>
    <t>Ditas Pīlātes ģimenes ārsta prakse, Sabiedrība ar ierobežotu atbildību</t>
  </si>
  <si>
    <t>Kuzma Ilze - ģimenes ārsta prakse</t>
  </si>
  <si>
    <t>Mazsalacas slimnīca, Sabiedrība ar ierobežotu atbildību</t>
  </si>
  <si>
    <t>Plūme Anda - ģimenes ārsta un ginekologa, dzemdību speciālista prakse</t>
  </si>
  <si>
    <t>J.TRALMAKA UN A.TRALMAKAS ĀRSTA PRAKSE, Sabiedrība ar ierobežotu atbildību</t>
  </si>
  <si>
    <t>M. GRŪSLES ĀRSTA PRAKSE, SIA</t>
  </si>
  <si>
    <t>B. Kalniņas ģimenes ārsta prakse, Sabiedrība ar ierobežotu atbildību</t>
  </si>
  <si>
    <t>Trikātas doktorāts, SIA</t>
  </si>
  <si>
    <t>Saleniece Sarmīte - ģimenes ārsta prakse</t>
  </si>
  <si>
    <t>Poikāne Guna - ģimenes ārsta prakse</t>
  </si>
  <si>
    <t>ASAFREJA, Sabiedrība ar ierobežotu atbildību</t>
  </si>
  <si>
    <t>Šakare Anna - ģimenes ārsta prakse</t>
  </si>
  <si>
    <t>KĀRVINS, SIA</t>
  </si>
  <si>
    <t>Skujiņa Inese - ģimenes ārsta prakse</t>
  </si>
  <si>
    <t>Zīle Anda - ģimenes ārsta prakse</t>
  </si>
  <si>
    <t>Piļipčuka Tatjana - ģimenes ārsta un neirologa prakse</t>
  </si>
  <si>
    <t>Pučetis Edvīns - ģimenes ārsta prakse</t>
  </si>
  <si>
    <t>E.Maigones ārsta prakse, SIA</t>
  </si>
  <si>
    <t>Sīricas ārsta prakse, Sabiedrība ar ierobežotu atbildību</t>
  </si>
  <si>
    <t>SANUS SN, SIA</t>
  </si>
  <si>
    <t>SalutoMed, SIA</t>
  </si>
  <si>
    <t>Ornellas Smirnovas ģimenes ārsta prakse, SIA</t>
  </si>
  <si>
    <t>Jelgavas poliklīnika, SIA</t>
  </si>
  <si>
    <t>KALVAS DOKTORĀTS, Jelgavas Kalvas individuālais medicīniskais uzņēmums</t>
  </si>
  <si>
    <t>Baķe Baiba - ģimenes ārsta prakse</t>
  </si>
  <si>
    <t>Vivejas Epiņas ģimenes ārsta prakse, SIA</t>
  </si>
  <si>
    <t>Akmentiņa Maruta - ģimenes ārsta prakse</t>
  </si>
  <si>
    <t>Aveniņa Ieva - ģimenes ārsta prakse</t>
  </si>
  <si>
    <t>Valdmane Evita - ģimenes ārsta prakse</t>
  </si>
  <si>
    <t>Karlovska Biruta - ģimenes ārsta prakse</t>
  </si>
  <si>
    <t>Liepiņa Ilze - ģimenes ārsta prakse</t>
  </si>
  <si>
    <t>Alksne Indra - ģimenes ārsta prakse</t>
  </si>
  <si>
    <t>Stille Skaidrīte - ģimenes ārsta prakse</t>
  </si>
  <si>
    <t>Ķuze Anna - ģimenes ārsta prakse</t>
  </si>
  <si>
    <t>Pempere Inese - ģimenes ārsta prakse</t>
  </si>
  <si>
    <t>Afanasjeva Rita - ģimenes ārsta prakse</t>
  </si>
  <si>
    <t>Bērziņa Maruta - ģimenes ārsta prakse</t>
  </si>
  <si>
    <t>Strazdiņa Ilze - ģimenes ārsta prakse</t>
  </si>
  <si>
    <t>Seržāne Maruta - ģimenes ārsta prakse</t>
  </si>
  <si>
    <t>Šeine Regīna - ģimenes ārsta prakse</t>
  </si>
  <si>
    <t>Baholdina Anastasija - ģimenes ārsta prakse</t>
  </si>
  <si>
    <t>Urbanoviča Anita - ģimenes ārsta prakse</t>
  </si>
  <si>
    <t>Ivanova Maiga - ģimenes ārsta prakse</t>
  </si>
  <si>
    <t>Grīga Lilita - ģimenes ārsta prakse</t>
  </si>
  <si>
    <t>Gulbe Zigrīda Maija - ģimenes ārsta prakse</t>
  </si>
  <si>
    <t>Lejniece Inese - ģimenes ārsta prakse</t>
  </si>
  <si>
    <t>Mauliņa Anita - ģimenes ārsta prakse</t>
  </si>
  <si>
    <t>Eglīte Daina - ģimenes ārsta prakse</t>
  </si>
  <si>
    <t>Elste Anda - ģimenes ārsta prakse</t>
  </si>
  <si>
    <t>Mauliņš Ziedonis - ģimenes ārsta un arodveselības un arodslimību ārsta prakse</t>
  </si>
  <si>
    <t>Grauda Dace - ģimenes ārsta prakse</t>
  </si>
  <si>
    <t>Apeināne Inga - ģimenes ārsta prakse</t>
  </si>
  <si>
    <t>Eglīte Dagmāra - ģimenes ārsta prakse</t>
  </si>
  <si>
    <t>Skudra Aija - ģimenes ārsta prakse</t>
  </si>
  <si>
    <t>Valijas Nagņibedas ģimenes ārsta prakse, SIA</t>
  </si>
  <si>
    <t>Zaderņuka Inesa - ģimenes ārsta prakse</t>
  </si>
  <si>
    <t>Bosko Marija - ģimenes ārsta prakse</t>
  </si>
  <si>
    <t>Lasmane Gundega - ģimenes ārsta un pediatra prakse</t>
  </si>
  <si>
    <t>Grigaļūne Iveta - ģimenes ārsta un arodveselības un arodslimību ārsta prakse</t>
  </si>
  <si>
    <t>Zirne Ārija - ģimenes ārsta prakse</t>
  </si>
  <si>
    <t>Dalbiņa Ināra - ģimenes ārsta prakse</t>
  </si>
  <si>
    <t>Joča Ineta - ģimenes ārsta prakse</t>
  </si>
  <si>
    <t>Lagzdiņa Inta - ģimenes ārsta prakse</t>
  </si>
  <si>
    <t>Priedīte Maruta - ģimenes ārsta prakse</t>
  </si>
  <si>
    <t>ILZES KUKUTES ĢIMENES ĀRSTA PRAKSE, SIA</t>
  </si>
  <si>
    <t>Iecavas veselības centrs, Pašvaldības aģentūra</t>
  </si>
  <si>
    <t>Igaunis Pēteris - ģimenes ārsta prakse</t>
  </si>
  <si>
    <t>Cirša Aija - ģimenes ārsta prakse</t>
  </si>
  <si>
    <t>Sprance Zinaida - ģimenes ārsta prakse</t>
  </si>
  <si>
    <t>A.Jurovas ģimenes ārsta prakse, SIA</t>
  </si>
  <si>
    <t>Zīverte Santa - ģimenes ārsta prakse</t>
  </si>
  <si>
    <t>Bergmane Anita - ģimenes ārsta prakse</t>
  </si>
  <si>
    <t>M.Zakse-Grigorjana ģimenes ārsta prakse, SIA</t>
  </si>
  <si>
    <t>Cīrule Iveta - ģimenes ārsta prakse</t>
  </si>
  <si>
    <t>Sloka Daina - ģimenes ārsta prakse</t>
  </si>
  <si>
    <t>Sproģe Ilze - ģimenes ārsta un pediatra prakse</t>
  </si>
  <si>
    <t>Sarbantoviča Inese - ģimenes ārsta un pediatra prakse</t>
  </si>
  <si>
    <t>Aksanas Utenkovas ārsta prakse, SIA</t>
  </si>
  <si>
    <t>Monikas Stacēvičas ārsta prakse, SIA</t>
  </si>
  <si>
    <t>Novicāne Silva - ģimenes ārsta prakse</t>
  </si>
  <si>
    <t>Niedre Ilze - ģimenes ārsta prakse</t>
  </si>
  <si>
    <t>Dobulāne Tatjana - ģimenes ārsta prakse</t>
  </si>
  <si>
    <t>Bernāne Olita - ģimenes ārsta prakse</t>
  </si>
  <si>
    <t>Nenišķe Iveta - ģimenes ārsta prakse</t>
  </si>
  <si>
    <t>Nadeta, SIA</t>
  </si>
  <si>
    <t>Eglīte Anita - ģimenes ārsta prakse</t>
  </si>
  <si>
    <t>Jevtušenko Iveta - ģimenes ārsta un pediatra prakse</t>
  </si>
  <si>
    <t>Prakse ģimenei, SIA</t>
  </si>
  <si>
    <t>Hercbahs Grigorijs - ģimenes ārsta prakse</t>
  </si>
  <si>
    <t>Bērziņa Baiba - ģimenes ārsta prakse</t>
  </si>
  <si>
    <t>Eiduks Ivars - ģimenes ārsta prakse</t>
  </si>
  <si>
    <t>Elekse Edīte - ģimenes ārsta prakse</t>
  </si>
  <si>
    <t>Ose Māra - ģimenes ārsta prakse</t>
  </si>
  <si>
    <t>Broniča Sandra - ģimenes ārsta prakse</t>
  </si>
  <si>
    <t>Martuzāne Līga - ģimenes ārsta prakse</t>
  </si>
  <si>
    <t>Līce Iveta - ģimenes ārsta prakse</t>
  </si>
  <si>
    <t>Pelčere Vija - ģimenes ārsta prakse</t>
  </si>
  <si>
    <t>Vāvere Anna - ģimenes ārsta prakse</t>
  </si>
  <si>
    <t>Zadorožnaja Ņina - ģimenes ārsta prakse</t>
  </si>
  <si>
    <t>Ligitas Hohas ārsta prakse, SIA</t>
  </si>
  <si>
    <t>Ieviņš Einārs - ģimenes ārsta prakse</t>
  </si>
  <si>
    <t>Zepa Dace - ģimenes ārsta prakse</t>
  </si>
  <si>
    <t>Ozoliņa Laila - ģimenes ārsta prakse</t>
  </si>
  <si>
    <t>Sāmite Lelde - ģimenes ārsta prakse</t>
  </si>
  <si>
    <t>Daces Roskas ģimenes ārsta prakse, SIA</t>
  </si>
  <si>
    <t>Boreiko Silvija - ģimenes ārsta un pediatra prakse</t>
  </si>
  <si>
    <t>Paeglīte Inta - ģimenes ārsta prakse</t>
  </si>
  <si>
    <t>Daukšte Inese - ģimenes ārsta prakse</t>
  </si>
  <si>
    <t>Saldniece Sandra - ģimenes ārsta prakse</t>
  </si>
  <si>
    <t>Volkopa Inese - ģimenes ārsta un pediatra prakse</t>
  </si>
  <si>
    <t>Bērziņa Gaida - ģimenes ārsta prakse</t>
  </si>
  <si>
    <t>Anitas Selezņevas ģimenes ārsta prakse, SIA</t>
  </si>
  <si>
    <t>Sandras Bērziņas ģimenes ārsta prakse, SIA</t>
  </si>
  <si>
    <t>Beļauniece Ingrīda - ģimenes ārsta prakse</t>
  </si>
  <si>
    <t>Raga Ineta - ģimenes ārsta prakse</t>
  </si>
  <si>
    <t>Matisone Inese - ģimenes ārsta prakse</t>
  </si>
  <si>
    <t>Rancāne Līga - ģimenes ārsta un pediatra prakse</t>
  </si>
  <si>
    <t>Šmits Roberts - ārsta internista prakse</t>
  </si>
  <si>
    <t>Tīcmane Gunta - ģimenes ārsta prakse</t>
  </si>
  <si>
    <t>Pokule Ineta - ģimenes ārsta prakse</t>
  </si>
  <si>
    <t>Pacienta līdzmaksājuma kompensācija primārajā veselības aprūpē (PVA) ārkārtas situācijas laikā par 2020.gada maijā ievadītiem taloniem</t>
  </si>
  <si>
    <t>Summa, euro</t>
  </si>
  <si>
    <t>Unikālie pacienti</t>
  </si>
  <si>
    <t>Bubenko Ludmila - ģimenes ārsta prakse</t>
  </si>
  <si>
    <t>Vaivade Agita - ģimenes ārsta un pediatra prakse</t>
  </si>
  <si>
    <t>Vitas Jirgensones ārsta prakse, SIA</t>
  </si>
  <si>
    <t>Šapele Indra - ģimenes ārsta un pediatra prakse</t>
  </si>
  <si>
    <t>Zolitūdes doktorāts, Sabiedrība ar ierobežotu atbildību</t>
  </si>
  <si>
    <t>Tatjanas Boilovičas ģimenes ārsta prakse, Sabiedrība ar ierobežotu atbildību</t>
  </si>
  <si>
    <t>Andreja Sazoņika ģimenes ārsta prakse, Sabiedrība ar ierobežotu atbildību</t>
  </si>
  <si>
    <t>Maritas Ķirsones ģimenes ārsta prakse, SIA</t>
  </si>
  <si>
    <t>Latvijas Jūras medicīnas centrs, Akciju sabiedrība</t>
  </si>
  <si>
    <t>MOŽUMS-1, Sabiedrība ar ierobežotu atbildību</t>
  </si>
  <si>
    <t>Dziedniecība, Sabiedrība ar ierobežotu atbildību</t>
  </si>
  <si>
    <t>Veselības centru apvienība, AS</t>
  </si>
  <si>
    <t>Valijas Pčolkinas ģimenes ārsta prakse, Sabiedrība ar ierobežotu atbildību</t>
  </si>
  <si>
    <t>Homenko Aleksandra - ģimenes ārsta prakse</t>
  </si>
  <si>
    <t>Latiševa Tamāra -ģimenes ārsta prakse</t>
  </si>
  <si>
    <t>Dombrovska Ineta - ģimenes ārsta un pediatra prakse</t>
  </si>
  <si>
    <t>ARST-L, SIA</t>
  </si>
  <si>
    <t>Stauga Ausma - ģimenes ārsta un pediatra prakse</t>
  </si>
  <si>
    <t>Teleženko Iveta - ģimenes ārsta prakse</t>
  </si>
  <si>
    <t>Klauberga Aija - ģimenes ārsta prakse</t>
  </si>
  <si>
    <t>Vija Med, Sabiedrība ar ierobežotu atbildību</t>
  </si>
  <si>
    <t>Jefremkins Aleksejs - ģimenes ārsta prakse</t>
  </si>
  <si>
    <t>Valeo K, SIA</t>
  </si>
  <si>
    <t>Elksne Ināra - ģimenes ārsta prakse</t>
  </si>
  <si>
    <t>Simsone Inta - ģimenes ārsta prakse</t>
  </si>
  <si>
    <t>Alūksnes slimnīca, Sabiedrība ar ierobežotu atbildību</t>
  </si>
  <si>
    <t>Ainažu doktorāts, SIA</t>
  </si>
  <si>
    <t>Krole Margarita -ģimenes ārsta prakse</t>
  </si>
  <si>
    <t>Bondare Krista - ģimenes ārsta prakse</t>
  </si>
  <si>
    <t>Maijas Kozlovskas ģimenes ārsta prakse, SIA</t>
  </si>
  <si>
    <t>Indrāne Maira - ģimenes ārsta prakse</t>
  </si>
  <si>
    <t>Dr. A.Šmitiņas privātprakse, SIA</t>
  </si>
  <si>
    <t>Mārupes ambulance 1, Sabiedrība ar ierobežotu atbildību</t>
  </si>
  <si>
    <t>Buldakova Nataļja - ģimenes ārsta prakse</t>
  </si>
  <si>
    <t>Voroņko Ņina - ģimenes ārsta prakse</t>
  </si>
  <si>
    <t>Zēģele Linda - ģimenes ārsta prakse</t>
  </si>
  <si>
    <t>Streļča Ludmila - ģimenes ārsta prakse</t>
  </si>
  <si>
    <t>Pučkovs Dmitrijs - ģimenes ārsta prakse</t>
  </si>
  <si>
    <t>Demidova Larisa - ģimenes ārsta prakse</t>
  </si>
  <si>
    <t>Kunstberga Elga - ģimenes ārsta prakse</t>
  </si>
  <si>
    <t>Bubins Igors - ģimenes ārsta prakse</t>
  </si>
  <si>
    <t>Kozaka Nataļja - ģimenes ārsta prakse</t>
  </si>
  <si>
    <t>Matuševica Andra - ģimenes ārsta prakse</t>
  </si>
  <si>
    <t>Frolova Tatjana  - ģimenes ārsta un pediatra prakse</t>
  </si>
  <si>
    <t>Ķērpe Dzintra - ģimenes ārsta prakse</t>
  </si>
  <si>
    <t>Nodelmane Jolanta - ģimenes ārsta prakse</t>
  </si>
  <si>
    <t>Kozinda Ilze - ģimenes ārsta prakse</t>
  </si>
  <si>
    <t>Zeltiņa Anda - ģimenes ārsta prakse</t>
  </si>
  <si>
    <t>Šabanovs Nikolajs - ģimenes ārsta prakse</t>
  </si>
  <si>
    <t>Paradovska Inga - ģimenes ārsta un arodveselības un arodslimību ārsta prakse</t>
  </si>
  <si>
    <t>Talente Guntra - ģimenes ārsta un arodveselības un arodslimību ārsta prakse</t>
  </si>
  <si>
    <t>Fjodorova Natalija - ģimenes ārsta prakse</t>
  </si>
  <si>
    <t>Zitmane Zane - ģimenes ārsta prakse</t>
  </si>
  <si>
    <t>Langina Evita - ģimenes ārsta prakse</t>
  </si>
  <si>
    <t>Zaharova Larisa - ģimenes ārsta un pediatra prakse</t>
  </si>
  <si>
    <t>Grīviņa Gita - ģimenes ārsta prakse</t>
  </si>
  <si>
    <t>Guste Maija - ģimenes ārsta prakse</t>
  </si>
  <si>
    <t>Sevastjanova Viktorija - ģimenes ārsta prakse</t>
  </si>
  <si>
    <t>Maļinovska Oksana - ģimenes ārsta prakse</t>
  </si>
  <si>
    <t>Geletko Tatjana - ģimenes ārsta prakse</t>
  </si>
  <si>
    <t>Angel Plus, Sabiedrība ar ierobežotu atbildību</t>
  </si>
  <si>
    <t>Kaļinkina Iļmira - ģimenes ārsta prakse</t>
  </si>
  <si>
    <t>Solovjova Kira -  ģimenes ārsta prakse</t>
  </si>
  <si>
    <t>Lapa Daina - ģimenes ārsta un arodveselības un arodslimību ārsta prakse</t>
  </si>
  <si>
    <t>Pogodina Jeļena  - ģimenes ārsta un internista prakse</t>
  </si>
  <si>
    <t>Alises Nicmanes ģimenes ārsta prakse, Sabiedrība ar ierobežotu atbildību</t>
  </si>
  <si>
    <t>Perna Inna - ģimenes ārsta un pediatra prakse</t>
  </si>
  <si>
    <t>Apinīte Ilze - ģimenes ārsta prakse</t>
  </si>
  <si>
    <t>Muravjova Olga - ģimenes ārsta prakse</t>
  </si>
  <si>
    <t>Martinsone-Bičevska Jolanta - ģimenes ārsta prakse</t>
  </si>
  <si>
    <t>Hudina Vera - ārsta internista prakse</t>
  </si>
  <si>
    <t>Freimane Liene - ģimenes ārsta prakse</t>
  </si>
  <si>
    <t>Cingele Aija - ģimenes ārsta prakse</t>
  </si>
  <si>
    <t>Kudojare Natālija-ģimenes ārsta prakse, SIA</t>
  </si>
  <si>
    <t>VIDEMED, SIA</t>
  </si>
  <si>
    <t>Mārtinsons Jānis - ģimenes ārsta prakse</t>
  </si>
  <si>
    <t>Pīleņģe Māra - ģimenes ārsta un arodveselības un arodslimību ārsta prakse</t>
  </si>
  <si>
    <t>Krustiņa Daiga - ģimenes ārsta prakse</t>
  </si>
  <si>
    <t>Rimša Gaļina - ģimenes ārsta prakse</t>
  </si>
  <si>
    <t>Malnača Dagmāra - ģimenes ārsta prakse</t>
  </si>
  <si>
    <t>Trušņikova Gaļina - ģimenes ārsta prakse</t>
  </si>
  <si>
    <t>Zaremba Līga - ģimenes ārsta prakse</t>
  </si>
  <si>
    <t>Atpile Elita - ģimenes ārsta prakse</t>
  </si>
  <si>
    <t>Indras Mukānes ģimenes ārsta prakse, Sabiedrība ar ierobežotu atbildību</t>
  </si>
  <si>
    <t>Armandas Skrickas ģimenes ārsta prakse, Sabiedrība ar ierobežotu atbildību</t>
  </si>
  <si>
    <t>Vesele Brigita - ģimenes ārsta un pediatra prakse</t>
  </si>
  <si>
    <t>Puļķe Sintija - ģimenes ārsta un ārsta homeopāta prakse</t>
  </si>
  <si>
    <t>Muižzemniece Irita - ģimenes ārsta prakse</t>
  </si>
  <si>
    <t>Lielause Gerda - ģimenes ārsta un pediatra prakse</t>
  </si>
  <si>
    <t>Kulišovs Ignatijs - ģimenes ārsta prakse</t>
  </si>
  <si>
    <t>Parfjonova Olga - ģimenes ārsta prakse</t>
  </si>
  <si>
    <t>Kazarjana Anželika - ģimenes ārsta prakse</t>
  </si>
  <si>
    <t>Zīvere-Pile Līga - ģimenes ārsta prakse</t>
  </si>
  <si>
    <t>Astrīdas Kalnāres ģimenes ārstes prakse, Sabiedrība ar ierobežotu atbildību</t>
  </si>
  <si>
    <t>Hedvigas Kronbergas ģimenes ārsta prakse, SIA</t>
  </si>
  <si>
    <t>Klimko Inese - ģimenes ārsta prakse</t>
  </si>
  <si>
    <t>Veides ārstu prakse, IK</t>
  </si>
  <si>
    <t>RĪTS M, Sabiedrība ar ierobežotu atbildību</t>
  </si>
  <si>
    <t>Edītes Krūmiņas ģimenes ārsta prakse, Sabiedrība ar ierobežotu atbildību</t>
  </si>
  <si>
    <t>Zaiceva Nataļja - ģimenes ārsta un arodveselības un arodslimību ārsta prakse</t>
  </si>
  <si>
    <t>Ivetas Feldmanes ģimenes ārsta prakse, IK</t>
  </si>
  <si>
    <t>Bessudnova Ludmila - ģimenes ārsta prakse</t>
  </si>
  <si>
    <t>Boroviks Dmitrijs - ģimenes ārsta prakse</t>
  </si>
  <si>
    <t>Žiļiča Marina - ģimenes ārsta prakse</t>
  </si>
  <si>
    <t>INGAS ŽĪGURES ĀRSTA PRAKSE, IK</t>
  </si>
  <si>
    <t>Upeniece Laima - ģimenes ārsta un pediatra prakse</t>
  </si>
  <si>
    <t>K.Zivtiņas ārsta prakse, Sabiedrība ar ierobežotu atbildību</t>
  </si>
  <si>
    <t>I.Kuģes ģimenes ārsta prakse, Sabiedrība ar ierobežotu atbildību</t>
  </si>
  <si>
    <t>Ingara Burlaka ģimenes ārsta prakse, Sabiedrība ar ierobežotu atbildību</t>
  </si>
  <si>
    <t>Medical Solutions, Sabiedrība ar ierobežotu atbildību</t>
  </si>
  <si>
    <t>I.Dūces ārsta privātprakse, Sabiedrība ar ierobežotu atbildību</t>
  </si>
  <si>
    <t>Jakupova Jeļena - ģimenes ārsta prakse</t>
  </si>
  <si>
    <t>J.Gulbes ģimenes ārsta prakse, Sabiedrība ar ierobežotu atbildību</t>
  </si>
  <si>
    <t>Cibule Dace - ģimenes ārsta un internista prakse</t>
  </si>
  <si>
    <t>Centrālais doktorāts, Sabiedrība ar ierobežotu atbildību</t>
  </si>
  <si>
    <t>Draška Rita - ģimenes ārsta prakse</t>
  </si>
  <si>
    <t>Ponne Inguna - ģimenes ārsta prakse</t>
  </si>
  <si>
    <t>Dimenšteins Pāvels - ģimenes ārsta prakse</t>
  </si>
  <si>
    <t>Jūlijas Balandinas ģimenes ārsta prakse, SIA</t>
  </si>
  <si>
    <t>Karlsone Aija - ģimenes ārsta prakse</t>
  </si>
  <si>
    <t>Rīgas veselības centrs, SIA</t>
  </si>
  <si>
    <t>Brūkle Līga - ģimenes ārsta prakse</t>
  </si>
  <si>
    <t>Gubska Žanna - ģimenes ārsta prakse</t>
  </si>
  <si>
    <t>Anna Bertones ģimenes ārsta prakse, SIA</t>
  </si>
  <si>
    <t>Jaudzeme Oksana - ģimenes ārsta prakse</t>
  </si>
  <si>
    <t>Ņeborakova Inga - ģimenes ārsta prakse</t>
  </si>
  <si>
    <t>S.Gertneres ārsta prakse, Sabiedrība ar ierobežotu atbildību</t>
  </si>
  <si>
    <t>Sadu Alberto - ģimenes ārsta prakse</t>
  </si>
  <si>
    <t>Astafjeva Veronika - ģimenes ārsta prakse</t>
  </si>
  <si>
    <t>Liepiņš Mareks - ģimenes ārsta prakse</t>
  </si>
  <si>
    <t>Gončarova Larisa  - ģimenes ārsta prakse</t>
  </si>
  <si>
    <t>Ārsts TM, Sabiedrība ar ierobežotu atbildību</t>
  </si>
  <si>
    <t>AP MED, Sabiedrība ar ierobežotu atbildību</t>
  </si>
  <si>
    <t>Bekker medical, SIA</t>
  </si>
  <si>
    <t>NEOCORTEX, SIA</t>
  </si>
  <si>
    <t>Revigo, Sabiedrība ar ierobežotu atbildību</t>
  </si>
  <si>
    <t>Jevgeņijas Soboļevskas ģimenes ārsta prakse, Sabiedrība ar ierobežotu atbildību</t>
  </si>
  <si>
    <t>Pilāte Olga - ģimenes ārsta prakse</t>
  </si>
  <si>
    <t>Stūrmane Aija - ģimenes ārsta prakse</t>
  </si>
  <si>
    <t>I. Menisa ģimenes ārsta prakse, Sabiedrība ar ierobežotu atbildību</t>
  </si>
  <si>
    <t>I. Smirnovas ārsta prakse, SIA</t>
  </si>
  <si>
    <t>Dagnijas Purlīces ģimenes ārsta prakse, Sabiedrība ar ierobežotu atbildību</t>
  </si>
  <si>
    <t>Aions, SIA</t>
  </si>
  <si>
    <t>Rīgas 1. slimnīca, SIA</t>
  </si>
  <si>
    <t>Iekšlietu ministrijas poliklīnika, Valsts sabiedrība ar ierobežotu atbildību</t>
  </si>
  <si>
    <t>VESELĪBAS CENTRS BIĶERNIEKI, Sabiedrība ar ierobežotu atbildību</t>
  </si>
  <si>
    <t>ALSTERS, Sabiedrība ar ierobežotu atbildību</t>
  </si>
  <si>
    <t>LUMALE DOKTORĀTS, Rīgas pilsētas Lilijas Lapsas individuālais uzņēmums</t>
  </si>
  <si>
    <t>Ūnijas doktorāts, Sabiedrība ar ierobežotu atbildību</t>
  </si>
  <si>
    <t>ĢIMENES ĀRSTU PRAKSE, Sabiedrība ar ierobežotu atbildību</t>
  </si>
  <si>
    <t>RĪGAS PILSĒTAS ĢIMENES ĀRSTES SARMĪTES BREICES INDIVIDUĀLAIS UZŅĒMUMS, Individuālais uzņēmums</t>
  </si>
  <si>
    <t>ĀRSTES I.RAČINSKAS PRIVĀTPRAKSE, Irinas Račinskas Rīgas individuālais uzņēmums medicīniskā firma</t>
  </si>
  <si>
    <t>PALĪDZĪBAS DIENESTS, Sabiedrība ar ierobežotu atbildību</t>
  </si>
  <si>
    <t>VIKTORIJA D, Rīgas pilsētas V.Driksmanes individuālais uzņēmums medicīniskā firma</t>
  </si>
  <si>
    <t>SILVA MED, Rīgas pilsētas S.Pujātes individuālais uzņēmums medicīniskā firma</t>
  </si>
  <si>
    <t>Ozola Aina - ģimenes ārsta prakse</t>
  </si>
  <si>
    <t>M.Gavronskas ārsta prakse, Sabiedrība ar ierobežotu atbildību</t>
  </si>
  <si>
    <t>Ģimenes ārsta Andra Baumaņa prakse, SIA</t>
  </si>
  <si>
    <t>Veide Sarmīte - ģimenes ārsta prakse</t>
  </si>
  <si>
    <t>Mežale Dace - ģimenes ārsta prakse</t>
  </si>
  <si>
    <t>Bremmere Māra - ģimenes ārsta prakse</t>
  </si>
  <si>
    <t>Astrīdas Marčenokas ģimenes ārstes prakse, SIA</t>
  </si>
  <si>
    <t>S. MICKEVIČAS ārsta prakse, Sabiedrība ar ierobežotu atbildību</t>
  </si>
  <si>
    <t>V. MEĻŅIKAS ārsta prakse, Sabiedrība ar ierobežotu atbildību</t>
  </si>
  <si>
    <t>MĀJAS ĀRSTS, Valentinas Tenis Rīgas individuālais uzņēmums medicīniskā firma</t>
  </si>
  <si>
    <t>TriA SAD, Sabiedrība ar ierobežotu atbildību</t>
  </si>
  <si>
    <t>Lapiņa Santa - ģimenes ārsta prakse</t>
  </si>
  <si>
    <t>Proskurina Antoņina - ģimenes ārsta un ārsta prakse padziļināta elektrokardiogrāfijas metodē</t>
  </si>
  <si>
    <t>Liepiņa Linda - ģimenes ārsta prakse</t>
  </si>
  <si>
    <t>Vīgante Valentīna - ģimenes ārsta prakse</t>
  </si>
  <si>
    <t>RSU Ambulance, SIA</t>
  </si>
  <si>
    <t>Ģēģere Vineta -ģimenes ārsta prakse</t>
  </si>
  <si>
    <t>Adītāja Jolanta -ģimenes ārsta prakse</t>
  </si>
  <si>
    <t>Safranova Ieva - ģimenes ārsta prakse</t>
  </si>
  <si>
    <t>Vecvērdiņa Vizma - ģimenes ārsta prakse</t>
  </si>
  <si>
    <t>Zorģe Lolita - ģimenes ārsta prakse</t>
  </si>
  <si>
    <t>Rimjane Natālija - ģimenes ārsta, psihoterapeita un arodveselības un arodslimību ārsta prakse</t>
  </si>
  <si>
    <t>Beijere Līga - ģimenes ārsta prakse</t>
  </si>
  <si>
    <t>Šarna Vizma - ģimenes ārsta prakse</t>
  </si>
  <si>
    <t>Lazdāne Margerita - ģimenes ārsta prakse</t>
  </si>
  <si>
    <t>Latkovska Ingrīda - ģimenes ārsta prakse</t>
  </si>
  <si>
    <t>Drēmane Liene - ģimenes ārsta prakse</t>
  </si>
  <si>
    <t>Rodionovs Valerijs - ģimenes ārsta prakse</t>
  </si>
  <si>
    <t>Mūrniece Inta - ģimenes ārsta prakse</t>
  </si>
  <si>
    <t>Ilzes Skujas Ģimenes ārsta prakse, Sabiedrība ar ierobežotu atbildību</t>
  </si>
  <si>
    <t>Zandas Oliņas Putenes ģimenes ārsta prakse, Sabiedrība ar ierobežotu atbildību</t>
  </si>
  <si>
    <t>Ilzes Āboliņas ārsta prakse, SIA</t>
  </si>
  <si>
    <t>Farafonova Marina - ģimenes ārsta prakse</t>
  </si>
  <si>
    <t>Čurilova Tatjana - ģimenes ārsta prakse</t>
  </si>
  <si>
    <t>Aganova Regīna - ģimenes ārsta prakse</t>
  </si>
  <si>
    <t>Zvagūze Inta - ģimenes ārsta prakse</t>
  </si>
  <si>
    <t>Baumane Maija - ģimenes ārsta prakse</t>
  </si>
  <si>
    <t>Pavāre Larisa - ģimenes ārsta prakse</t>
  </si>
  <si>
    <t>Berkoviča Irina - ģimenes ārsta prakse</t>
  </si>
  <si>
    <t>Daces Tuzikas ārsta prakse, Sabiedrība ar ierobežotu atbildību</t>
  </si>
  <si>
    <t>Skurihina Inna - ģimenes ārsta un arodveselības un arodslimību ārsta prakse</t>
  </si>
  <si>
    <t>Novikovs Boriss - ģimenes ārsta prakse</t>
  </si>
  <si>
    <t>Zaķe Sarmīte - ģimenes ārsta un arodveselības un arodslimību ārsta prakse</t>
  </si>
  <si>
    <t>Kozicka Jeļena - ģimenes ārsta prakse</t>
  </si>
  <si>
    <t>A. Kraules ģimenes ārsta prakse, SIA</t>
  </si>
  <si>
    <t>Ģimenes ārstu prakse-DK, Sabiedrība ar ierobežotu atbildību</t>
  </si>
  <si>
    <t>Pukijāne Marina - ģimenes ārsta prakse</t>
  </si>
  <si>
    <t>Pundane  Ludmila - ģimenes ārsta prakse</t>
  </si>
  <si>
    <t>Bordovskis Jurijs - ģimenes ārsta prakse</t>
  </si>
  <si>
    <t>Mežals Ainārs - ģimenes ārsta prakse</t>
  </si>
  <si>
    <t>Šabanova Larisa - ģimenes ārsta prakse</t>
  </si>
  <si>
    <t>Polukarova Tamāra - ģimenes ārsta prakse</t>
  </si>
  <si>
    <t>Bērziņa Zane - ģimenes ārsta prakse</t>
  </si>
  <si>
    <t>Aldersone Aizeneta - ģimenes ārsta prakse</t>
  </si>
  <si>
    <t>Indrāne Inga - ģimenes ārsta prakse</t>
  </si>
  <si>
    <t>Kārkliņa Indra - ģimenes ārsta prakse</t>
  </si>
  <si>
    <t>Kaļinkina Galija - ģimenes ārsta prakse</t>
  </si>
  <si>
    <t>Kormiļicina Gaļina - ģimenes ārsta prakse</t>
  </si>
  <si>
    <t>Straume Dace - ģimenes ārsta prakse</t>
  </si>
  <si>
    <t>Ķirkuma Aija - ģimenes ārsta prakse</t>
  </si>
  <si>
    <t>I. Timčenko ģimenes ārsta prakse, SIA</t>
  </si>
  <si>
    <t>Šaripova Inga - ģimenes ārsta prakse</t>
  </si>
  <si>
    <t>Bažbauere Ināra - ģimenes ārsta prakse</t>
  </si>
  <si>
    <t>Balmane Margarita - ģimenes ārsta prakse</t>
  </si>
  <si>
    <t>Babicka Vija - ģimenes ārsta prakse</t>
  </si>
  <si>
    <t>Spicina Gaļina - ģimenes ārsta prakse</t>
  </si>
  <si>
    <t>Agarelovs Vadims -  ģimenes ārsta prakse</t>
  </si>
  <si>
    <t>Sazonova Svetlana - ģimenes ārsta prakse</t>
  </si>
  <si>
    <t>Kuble Ilze - ģimenes ārsta prakse</t>
  </si>
  <si>
    <t>DOKTORĀTS ANIMA, Sabiedrība ar ierobežotu atbildību</t>
  </si>
  <si>
    <t>Kulakova Jeļena - ģimenes ārsta prakse</t>
  </si>
  <si>
    <t>Kudule Laila - ģimenes ārsta prakse</t>
  </si>
  <si>
    <t>Rutkovskis Vasilijs - ģimenes ārsta prakse</t>
  </si>
  <si>
    <t>Ziediņa Diāna - ģimenes ārsta prakse</t>
  </si>
  <si>
    <t>Kiršfelde Agita - ģimenes ārsta prakse</t>
  </si>
  <si>
    <t>Meirēna Olga - ģimenes ārsta prakse</t>
  </si>
  <si>
    <t>Kuzmane Astrīda - ģimenes ārsta prakse</t>
  </si>
  <si>
    <t>Frīdvalde Anita - ģimenes ārsta prakse</t>
  </si>
  <si>
    <t>MAKONT MED, SIA</t>
  </si>
  <si>
    <t>Lankrete Sandra -ģimenes ārsta prakse</t>
  </si>
  <si>
    <t>Zarubina Rita -ģimenes ārsta prakse</t>
  </si>
  <si>
    <t>Ostrovska Sona - ģimenes ārsta prakse</t>
  </si>
  <si>
    <t>Žuka Jeļena - ģimenes ārsta prakse</t>
  </si>
  <si>
    <t>Blaua Silva - ģimenes ārsta prakse</t>
  </si>
  <si>
    <t>Tirāns Edgars -ģimenes ārsta prakse</t>
  </si>
  <si>
    <t>Ķēniņa Indra - ģimenes ārsta prakse</t>
  </si>
  <si>
    <t>Rasmane Ligita -ģimenes ārsta prakse</t>
  </si>
  <si>
    <t>Volujeviča Aija - ģimenes ārsta prakse</t>
  </si>
  <si>
    <t>Isakoviča Žaneta - ģimenes ārsta prakse</t>
  </si>
  <si>
    <t>Žubule Janīna - ģimenes ārsta prakse</t>
  </si>
  <si>
    <t>Gizatullina Nataļja - ģimenes ārsta prakse</t>
  </si>
  <si>
    <t>Petrova Ludmila - ģimenes ārsta un arodveselības un arodslimību ārsta prakse</t>
  </si>
  <si>
    <t>Čubukova Irina - ģimenes ārsta prakse</t>
  </si>
  <si>
    <t>Nataļjas Zaharovas ģimenes ārsta prakse, SIA</t>
  </si>
  <si>
    <t>Junkina Olga - ģimenes ārsta prakse</t>
  </si>
  <si>
    <t>Vuļa Veneranda - ģimenes ārsta prakse</t>
  </si>
  <si>
    <t>Kuzņecova Nataļja - ģimenes ārsta prakse</t>
  </si>
  <si>
    <t>Kaļita Nadežda - ģimenes ārsta prakse</t>
  </si>
  <si>
    <t>Sokaļska Alla - ģimenes ārsta prakse</t>
  </si>
  <si>
    <t>Timšāne Gunta - ģimenes ārsta un pediatra prakse</t>
  </si>
  <si>
    <t>Saļahova Farida - ģimenes ārsta prakse</t>
  </si>
  <si>
    <t>Kondratova Aija -  ģimenes ārsta prakse</t>
  </si>
  <si>
    <t>Averina Svetlana - ģimenes ārsta un internista prakse</t>
  </si>
  <si>
    <t>Vikmane Dace - ģimenes ārsta un pediatra prakse</t>
  </si>
  <si>
    <t>Aizikoviča Jeļena - ģimenes ārsta prakse</t>
  </si>
  <si>
    <t>Valucka Tatjana - ģimenes ārsta prakse</t>
  </si>
  <si>
    <t>Ilzes Jākobsones ģimenes ārsta prakse, Sabiedrība ar ierobežotu atbildību</t>
  </si>
  <si>
    <t>Fradina Tatjana - ģimenes ārsta prakse</t>
  </si>
  <si>
    <t>Savicka Dina - ģimenes ārsta prakse</t>
  </si>
  <si>
    <t>Straupe Zita - ģimenes ārsta prakse</t>
  </si>
  <si>
    <t>Kerēvica Ārija - ģimenes ārsta prakse</t>
  </si>
  <si>
    <t>Agbobli Ruta - ģimenes ārsta prakse</t>
  </si>
  <si>
    <t>Bērsone Līga - ģimenes ārsta prakse</t>
  </si>
  <si>
    <t>Frīdenberga Aslēra - ģimenes ārsta prakse</t>
  </si>
  <si>
    <t>Briede Inese - ģimenes ārsta prakse</t>
  </si>
  <si>
    <t>Kaļiņina Gaļina - ģimenes ārsta prakse</t>
  </si>
  <si>
    <t>Čukurs Āris - ģimenes ārsta prakse</t>
  </si>
  <si>
    <t>Māliņa Judīte - ģimenes ārsta prakse</t>
  </si>
  <si>
    <t>Burova Leonora - ģimenes ārsta prakse</t>
  </si>
  <si>
    <t>Čodere Edīte - ģimenes ārsta prakse</t>
  </si>
  <si>
    <t>Šnaidere Jūlija - ģimenes ārsta prakse</t>
  </si>
  <si>
    <t>Kaņepe Karīna - ģimenes ārsta prakse</t>
  </si>
  <si>
    <t>Aleksandrova Natālija - ģimenes ārsta prakse</t>
  </si>
  <si>
    <t>Rezovska Irēna -ģimenes ārsta prakse</t>
  </si>
  <si>
    <t>Pilskalne Svetlana -ģimenes ārsta prakse</t>
  </si>
  <si>
    <t>Trumpele Svetlana - ģimenes ārsta prakse</t>
  </si>
  <si>
    <t>Eglīte Vilhelmīne - ģimenes ārsta prakse</t>
  </si>
  <si>
    <t>Zaharova Gaļina - ģimenes ārsta un pediatra prakse</t>
  </si>
  <si>
    <t>Sergejeva Valentina - ģimenes ārsta prakse</t>
  </si>
  <si>
    <t>Beļēviča Ināra - ģimenes ārsta prakse</t>
  </si>
  <si>
    <t>Upīte Ināra - ģimenes ārsta prakse</t>
  </si>
  <si>
    <t>Ozola Inese - ģimenes ārsta prakse</t>
  </si>
  <si>
    <t>Gredzena Aija - ģimenes ārsta prakse</t>
  </si>
  <si>
    <t>Treikališa Terēza - ģimenes ārsta prakse</t>
  </si>
  <si>
    <t>D. Ļūļes ārsta prakse, Sabiedrība ar ierobežotu atbildību</t>
  </si>
  <si>
    <t>Skribnovska Anna - ģimenes ārsta prakse</t>
  </si>
  <si>
    <t>Skumbiņa Diāna - ģimenes ārsta prakse</t>
  </si>
  <si>
    <t>Mikule Laila - ģimenes ārsta prakse</t>
  </si>
  <si>
    <t>Doncova Valentīna - ģimenes ārsta prakse</t>
  </si>
  <si>
    <t>Spasova Marina - ģimenes ārsta prakse</t>
  </si>
  <si>
    <t>Berķe-Berga Laimdota - ģimenes ārsta prakse</t>
  </si>
  <si>
    <t>Blāze Dana - ģimenes ārsta prakse</t>
  </si>
  <si>
    <t>Ligitas Vulfas ārsta prakse, SIA</t>
  </si>
  <si>
    <t>Purenkova Maija - ģimenes ārsta prakse</t>
  </si>
  <si>
    <t>Kalniņš Aldis - ģimenes ārsta prakse</t>
  </si>
  <si>
    <t>Breča Ilze - ģimenes ārsta un pediatra prakse</t>
  </si>
  <si>
    <t>SN ĀRSTE, SIA</t>
  </si>
  <si>
    <t>D.Pastares prakse, Sabiedrība ar ierobežotu atbildību</t>
  </si>
  <si>
    <t>Portnaja Nataļja - ģimenes ārsta prakse</t>
  </si>
  <si>
    <t>Rutkeviča Ārija Aija - ģimenes ārsta prakse</t>
  </si>
  <si>
    <t>Kasačova Gaļina - ģimenes ārsta prakse</t>
  </si>
  <si>
    <t>Eihmane Inta - ģimenes ārsta prakse</t>
  </si>
  <si>
    <t>ORIENTS, Sabiedrība ar ierobežotu atbildību Rīgā</t>
  </si>
  <si>
    <t>Kavejeva Aļfija - ģimenes ārsta prakse</t>
  </si>
  <si>
    <t>Oniščuka Svetlana - ģimenes ārsta un pediatra prakse</t>
  </si>
  <si>
    <t>Kurbanova Daina - ģimenes ārsta un pediatra prakse</t>
  </si>
  <si>
    <t>Strazdiņa Inguna - ģimenes ārsta prakse</t>
  </si>
  <si>
    <t>Bogdanova Gaļina - ģimenes ārsta prakse</t>
  </si>
  <si>
    <t>Kackeviča Ludmila - ģimenes ārsta prakse</t>
  </si>
  <si>
    <t>Lovenecka Natalija - ģimenes ārsta prakse</t>
  </si>
  <si>
    <t>Dziļuma Ilze - ģimenes ārsta prakse</t>
  </si>
  <si>
    <t>Paņina Irina - ģimenes ārsta un arodveselības un arodslimību ārsta prakse</t>
  </si>
  <si>
    <t>Ozolniece Ieva - ģimenes ārsta prakse</t>
  </si>
  <si>
    <t>Grigorenko Nataļja - ģimenes ārsta un arodveselības un arodslimību ārsta prakse</t>
  </si>
  <si>
    <t>MEDAKO, Sabiedrība ar ierobežotu atbildību</t>
  </si>
  <si>
    <t>Marinas Ņesterovskas ģimenes ārsta un internista prakse, Sabiedrība ar ierobežotu atbildību</t>
  </si>
  <si>
    <t>LUC MEDICAL, Sabiedrība ar ierobežotu atbildību</t>
  </si>
  <si>
    <t>ĻUBOVAS BARANOVSKAS ĢIMENES ĀRSTA PRAKSE, SIA</t>
  </si>
  <si>
    <t>Kurator, SIA</t>
  </si>
  <si>
    <t>Latgales medicīnas centrs, Sabiedrība ar ierobežotu atbildību</t>
  </si>
  <si>
    <t>Čiekuru Doktorāts, SIA</t>
  </si>
  <si>
    <t>Elksniņa Bronislava - ģimenes ārsta prakse</t>
  </si>
  <si>
    <t>Minčenko Valerians- ģimenes ārsta prakse</t>
  </si>
  <si>
    <t>Ērikas Borisovas ģimenes ārsta prakse, Sabiedrība ar ierobežotu atbildību</t>
  </si>
  <si>
    <t>MEDICOM, Sabiedrība ar ierobežotu atbildību</t>
  </si>
  <si>
    <t>VIMED, Sabiedrība ar ierobežotu atbildību</t>
  </si>
  <si>
    <t>Vijas Freimanes ārsta prakse, Sabiedrība ar ierobežotu atbildību</t>
  </si>
  <si>
    <t>Iolandas Šaihulovas ģimenes ārstes prakse, Sabiedrība ar ierobežotu atbildību</t>
  </si>
  <si>
    <t>Kristīnes Babickas ģimenes ārstes prakse, Sabiedrība ar ierobežotu atbildību</t>
  </si>
  <si>
    <t>Centra doktorāts, Sabiedrība ar ierobežotu atbildību</t>
  </si>
  <si>
    <t>Ilgas Lācītes privātprakse, Sabiedrība ar ierobežotu atbildību</t>
  </si>
  <si>
    <t>Dainas Vaivodes ģimenes ārsta prakse, Sabiedrība ar ierobežotu atbildību</t>
  </si>
  <si>
    <t>Ilzes Rudko ārsta prakse, Sabiedrība ar ierobežotu atbildību</t>
  </si>
  <si>
    <t>ILSTRE, Sabiedrība ar ierobežotu atbildību</t>
  </si>
  <si>
    <t>INMED, Sabiedrība ar ierobežotu atbildību</t>
  </si>
  <si>
    <t>RIMED, Sabiedrība ar ierobežotu atbildību</t>
  </si>
  <si>
    <t>Ludmilas Skrjabinas ārsta prakse, Sabiedrība ar ierobežotu atbildību</t>
  </si>
  <si>
    <t>Sretenska Irina - ģimenes ārsta prakse</t>
  </si>
  <si>
    <t>Čaupjonoka Ilona -ģimenes ārsta prakse</t>
  </si>
  <si>
    <t>Pārpuce Sanita -ģimenes ārsta prakse</t>
  </si>
  <si>
    <t>Antonova Ināra - ģimenes ārsta prakse</t>
  </si>
  <si>
    <t>Grīga Gita - ģimenes ārsta prakse</t>
  </si>
  <si>
    <t>Gerasimova Ella - ģimenes ārsta prakse</t>
  </si>
  <si>
    <t>Bulduru Doktorāts, Sabiedrība ar ierobežotu atbildību</t>
  </si>
  <si>
    <t>Kauguru veselības centrs, Pašvaldības sabiedrība ar ierobežotu atbildību</t>
  </si>
  <si>
    <t>NPP, Sabiedrība ar ierobežotu atbildību</t>
  </si>
  <si>
    <t>Leškoviča Antoņina - ģimenes ārsta prakse</t>
  </si>
  <si>
    <t>Kalniņa Ināra - ģimenes ārsta prakse</t>
  </si>
  <si>
    <t>Moroza Vija - ģimenes ārsta prakse</t>
  </si>
  <si>
    <t>Dundure Anita - ģimenes ārsta prakse</t>
  </si>
  <si>
    <t>Gulbis Raitis - ģimenes ārsta prakse</t>
  </si>
  <si>
    <t>Zanes Torbejevas ģimenes ārstes prakse, SIA</t>
  </si>
  <si>
    <t>Sitovenko Olga - ģimenes ārsta prakse</t>
  </si>
  <si>
    <t>D.Pakalniņas Ģimenes ārsta prakse, Sabiedrība ar ierobežotu atbildību</t>
  </si>
  <si>
    <t>S.Birznieces-Bekmanes ģimenes ārsta un pediatra prakse, Sabiedrība ar ierobežotu atbildību</t>
  </si>
  <si>
    <t>Dr.Rudzītes ārsta prakse, Sabiedrība ar ierobežotu atbildību</t>
  </si>
  <si>
    <t>Anaņjeva Aleksandra - ģimenes ārsta prakse</t>
  </si>
  <si>
    <t>Sorokina Tatjana - ģimenes ārsta un arodveselības un arodslimību ārsta prakse</t>
  </si>
  <si>
    <t>RASO prakse, Sabiedrība ar ierobežotu atbildību</t>
  </si>
  <si>
    <t>Rogaļs Viktors - ģimenes ārsta un  osteorefleksoterapeita prakse</t>
  </si>
  <si>
    <t>Trušele Gunta- ģimenes ārsta prakse</t>
  </si>
  <si>
    <t>Irēnas Lopsas ģimenes ārsta prakse, Sabiedrība ar ierobežotu atbildību</t>
  </si>
  <si>
    <t>Novožilova Jeļena - ģimenes ārsta un arodveselības un arodslimību ārsta prakse</t>
  </si>
  <si>
    <t>Grunte Inga - ģimenes ārsta prakse</t>
  </si>
  <si>
    <t>Inas Zemtures ģimenes ārsta-pediatra prakse, SIA</t>
  </si>
  <si>
    <t>Olgas Tomaševskas ģimenes ārsta prakse, Sabiedrība ar ierobežotu atbildību</t>
  </si>
  <si>
    <t>Siliņa Sandra -ģimenes ārsta prakse</t>
  </si>
  <si>
    <t>Prindule Arita - ģimenes ārsta prakse</t>
  </si>
  <si>
    <t>Butule Vilma - ģimenes ārsta prakse</t>
  </si>
  <si>
    <t>Ilzes Vaičekones ārsta prakse, Sabiedrība ar ierobežotu atbildību</t>
  </si>
  <si>
    <t>ANNAMED, Sabiedrība ar ierobežotu atbildību</t>
  </si>
  <si>
    <t>Berga Anita - ģimenes ārsta prakse</t>
  </si>
  <si>
    <t>Gailīte Dzintra - ģimenes ārsta prakse</t>
  </si>
  <si>
    <t>Rogoza Natālija - ģimenes ārsta prakse</t>
  </si>
  <si>
    <t>Pelša Inese - ģimenes ārsta prakse</t>
  </si>
  <si>
    <t>Ivanova Valentīna - ģimenes ārsta un arodveselības un arodslimību ārsta prakse</t>
  </si>
  <si>
    <t>Prindule Ilona - ģimenes ārsta prakse</t>
  </si>
  <si>
    <t>Briģis Jānis - ģimenes ārsta un arodveselības un arodslimību ārsta prakse</t>
  </si>
  <si>
    <t>Veselības centrs Ilūkste, Sabiedrība ar ierobežotu atbildību</t>
  </si>
  <si>
    <t>Martinova Ligita- ģimenes ārsta prakse</t>
  </si>
  <si>
    <t>Kaķenieku ambulance, Sabiedrība ar ierobežotu atbildību</t>
  </si>
  <si>
    <t>Auces doktorāts, Sabiedrība ar ierobežotu atbildību</t>
  </si>
  <si>
    <t>Mezīte Baiba - ģimenes ārsta un arodveselības un arodslimību ārsta prakse</t>
  </si>
  <si>
    <t>Krēsliņa Inta - ģimenes ārsta prakse</t>
  </si>
  <si>
    <t>Dzalbs Ainis - ģimenes ārsta un internista prakse</t>
  </si>
  <si>
    <t>Beires prakse, Sabiedrība ar ierobežotu atbildību</t>
  </si>
  <si>
    <t>Prokofjeva Antoņina - ģimenes ārsta un arodveselības un arodslimību ārsta prakse</t>
  </si>
  <si>
    <t>Procevska Marina - ģimenes ārsta prakse</t>
  </si>
  <si>
    <t>OLGAS GOLUBES ĢIMENES ĀRSTA PRAKSE, Sabiedrība ar ierobežotu atbildību</t>
  </si>
  <si>
    <t>Aglonas doktorāts-S, SIA</t>
  </si>
  <si>
    <t>Krimans Vadims - ģimenes ārsta prakse</t>
  </si>
  <si>
    <t>Dr.Rutas Vinteres prakse, SIA</t>
  </si>
  <si>
    <t>Capļina Violeta - ģimenes ārstu prakse</t>
  </si>
  <si>
    <t>Noriņa Dace - ģimenes ārsta un arodveselības un arodslimību ārsta prakse</t>
  </si>
  <si>
    <t>Vorkale Anita - ģimenes ārsta un arodveselības un arodslimību ārsta prakse</t>
  </si>
  <si>
    <t>Pujate Rasma - ģimenes ārsta prakse</t>
  </si>
  <si>
    <t>Igaune Velta - ģimenes ārsta prakse</t>
  </si>
  <si>
    <t>Ausmas Balodes ģimenes ārsta doktorāts, Sabiedrība ar ierobežotu atbildību</t>
  </si>
  <si>
    <t>Kaktiņa Signe - ģimenes ārsta  prakse</t>
  </si>
  <si>
    <t>Baika Anita - ģimenes ārsta, internista un kardiologa  ārsta prakse</t>
  </si>
  <si>
    <t>MEDcontrol, Sabiedrība ar ierobežotu atbildību</t>
  </si>
  <si>
    <t>Ārstu prakse AiMed, Sabiedrība ar ierobežotu atbildību</t>
  </si>
  <si>
    <t>Troska Dzintra - ģimenes ārsta un arodveselības un arodslimību ārsta prakse</t>
  </si>
  <si>
    <t>Kauliņa Anna - ģimenes ārsta un arodveselības un arodslimību ārsta prakse</t>
  </si>
  <si>
    <t>Dr.Rukmanes ģimenes ārsta prakse, Sabiedrība ar ierobežotu atbildību</t>
  </si>
  <si>
    <t>Ārstes Vaivodes prakse Preiļos, SIA</t>
  </si>
  <si>
    <t>Asklēpijs Z, SIA</t>
  </si>
  <si>
    <t>Medicīnas centrs Saule, Sabiedrība ar ierobežotu atbildību</t>
  </si>
  <si>
    <t>RUŽINAS DOKTORĀTS, Sabiedrība ar ierobežotu atbildību</t>
  </si>
  <si>
    <t>VIĻĀNU DOKTORĀTS I, Sabiedrība ar ierobežotu atbildību</t>
  </si>
  <si>
    <t>Orlovs Dmitrijs -ģimenes ārsta prakse</t>
  </si>
  <si>
    <t>Ā.Ancānes ģimenes ārsta prakse, SIA</t>
  </si>
  <si>
    <t>Celmiņa Ināra - ģimenes ārsta prakse</t>
  </si>
  <si>
    <t>Ročāne Dace - ģimenes ārsta prakse</t>
  </si>
  <si>
    <t>LIEPA UN GAILĪTE, Sabiedrība ar ierobežotu atbildību</t>
  </si>
  <si>
    <t>Intas Freimanes ģimenes ārsta prakse, SIA</t>
  </si>
  <si>
    <t>Iesalniece Rudīte - ģimenes ārsta prakse</t>
  </si>
  <si>
    <t>Daigas Āboltiņas ģimenes ārsta prakse, Sabiedrība ar ierobežotu atbildību</t>
  </si>
  <si>
    <t>Ķekavas ambulance, Pašvaldības aģentūra</t>
  </si>
  <si>
    <t>R.D. doktorāts, SIA</t>
  </si>
  <si>
    <t>Guntas Āboltiņas ģimenes ārsta prakse, Sabiedrība ar ierobežotu atbildību</t>
  </si>
  <si>
    <t>Miķelsone Astra - ģimenes ārsta un arodveselības un arodslimību ārsta prakse</t>
  </si>
  <si>
    <t>Jaunķiķe Vineta - ģimenes ārsta prakse</t>
  </si>
  <si>
    <t>Kukurāne Skaidrīte - ģimenes ārsta prakse</t>
  </si>
  <si>
    <t>Adamova-Krastiņa Maija - ģimenes ārsta prakse</t>
  </si>
  <si>
    <t>Dzene Sanita - ģimenes ārsta prakse</t>
  </si>
  <si>
    <t>Zandare-Legata Evija - ģimenes ārsta prakse</t>
  </si>
  <si>
    <t>Kalēja Sarmīte - ģimenes ārsta prakse</t>
  </si>
  <si>
    <t>Beķe Gundega - ģimenes ārsta prakse</t>
  </si>
  <si>
    <t>ANJE, SIA</t>
  </si>
  <si>
    <t>Zaļeniece Rita - ģimenes ārsta prakse</t>
  </si>
  <si>
    <t>Pone Gundega - ģimenes ārsta prakse</t>
  </si>
  <si>
    <t>Ineses Rabkevičas ārsta prakse, SIA</t>
  </si>
  <si>
    <t>Korņejeva Tatjana - ģimenes ārsta prakse</t>
  </si>
  <si>
    <t>SEMPERA DG, Sabiedrība ar ierobežotu atbildību</t>
  </si>
  <si>
    <t>Jekaterinas Gerķes ģimenes ārsta prakse, SIA</t>
  </si>
  <si>
    <t>APG project, Sabiedrība ar ierobežotu atbildību</t>
  </si>
  <si>
    <t>Zemīte Ināra - ģimenes ārsta prakse</t>
  </si>
  <si>
    <t>Bērziņa Vēsma - ģimenes ārsta prakse</t>
  </si>
  <si>
    <t>Bērziņš Aivars - ģimenes ārsta prakse</t>
  </si>
  <si>
    <t>Siguldas slimnīca, SIA</t>
  </si>
  <si>
    <t>Strautmane Inese - ģimenes ārsta prakse</t>
  </si>
  <si>
    <t>Kampiņa Elga - ģimenes ārsta un kardiologa prakse</t>
  </si>
  <si>
    <t>Dr. I.Bergas veselības &amp; konsultāciju centrs, SIA</t>
  </si>
  <si>
    <t>Veide Artūrs - ģimenes ārsta un arodveselības un arodslimību ārsta prakse</t>
  </si>
  <si>
    <t>Ganus Imants - ģimenes ārsta prakse</t>
  </si>
  <si>
    <t>I.Laizānes ārsta prakse, Sabiedrība ar ierobežotu atbildību</t>
  </si>
  <si>
    <t>Siliņa Līga - ģimenes ārsta prakse</t>
  </si>
  <si>
    <t>ĢIMENES ĀRSTA PRAKSE, Sabiedrība ar ierobežotu atbildību</t>
  </si>
  <si>
    <t>Ārsta Nams, Sabiedrība ar ierobežotu atbildību</t>
  </si>
  <si>
    <t>Molodcova Daiga - ģimenes ārsta prakse</t>
  </si>
  <si>
    <t>Ārstu privātprakse "SVĪRE PLUS", Sabiedrība ar ierobežotu atbildību</t>
  </si>
  <si>
    <t>Lagzdiņa Dina - ģimenes ārsta prakse</t>
  </si>
  <si>
    <t>Freibergs Aivars - ģimenes ārsta prakse</t>
  </si>
  <si>
    <t>Krimuldas doktorāts, Sabiedrība ar ierobežotu atbildību</t>
  </si>
  <si>
    <t>Sprūde Jevgeņija - ģimenes ārsta prakse</t>
  </si>
  <si>
    <t>Bērziņa Valda - ģimenes ārsta prakse</t>
  </si>
  <si>
    <t>Ārstu prakse "Mazcena 21", Sabiedrība ar ierobežotu atbildību</t>
  </si>
  <si>
    <t>Ivetas Vīksnes ģimenes ārsta prakse, Sabiedrība ar ierobežotu atbildību</t>
  </si>
  <si>
    <t>Bitmane Maija - ārsta internista prakse</t>
  </si>
  <si>
    <t>Rolava Videga - ģimenes ārsta, internista un onkologa ķīmijterapeita prakse</t>
  </si>
  <si>
    <t>LAURAS RĒRIHAS PRAKSE, Sabiedrība ar ierobežotu atbildību</t>
  </si>
  <si>
    <t>N. Strautmaņa ārsta prakse, SIA</t>
  </si>
  <si>
    <t>Lunde Dzintra -ģimenes ārsta prakse</t>
  </si>
  <si>
    <t>Lormane Annemarija -ģimenes ārsta prakse</t>
  </si>
  <si>
    <t>Berga Ruta -ģimenes ārsta prakse</t>
  </si>
  <si>
    <t>Cinkus Vēsma -ģimenes ārsta prakse</t>
  </si>
  <si>
    <t>Aizstrauta Tamāra - ģimenes ārsta un arodveselības un arodslimību ārsta prakse</t>
  </si>
  <si>
    <t>Smārdes doktorāts, Sabiedrība ar ierobežotu atbildību</t>
  </si>
  <si>
    <t>Pielikums Nr.3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</si>
  <si>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Pacienta līdzmaksājuma kompensācija sekundārajā veselības aprūpē (SAVA) ārkārtas situācijas laikā par 2020.gada maijā ievadītiem taloniem</t>
  </si>
  <si>
    <r>
      <t xml:space="preserve">Summa, </t>
    </r>
    <r>
      <rPr>
        <b/>
        <i/>
        <sz val="10"/>
        <rFont val="Times New Roman"/>
        <family val="1"/>
      </rPr>
      <t>euro</t>
    </r>
  </si>
  <si>
    <t>Rīgas Austrumu klīniskā universitātes slimnīca, SIA</t>
  </si>
  <si>
    <t>Paula Stradiņa klīniskā universitātes slimnīca, Valsts sabiedrība ar ierobežotu atbildību</t>
  </si>
  <si>
    <t>JELGAVAS PILSĒTAS SLIMNĪCA, SIA</t>
  </si>
  <si>
    <t>Jūrmalas slimnīca, Sabiedrība ar ierobežotu atbildību</t>
  </si>
  <si>
    <t>LIEPĀJAS REĢIONĀLĀ SLIMNĪCA, Sabiedrība ar ierobežotu atbildību</t>
  </si>
  <si>
    <t>Vidzemes slimnīca, Sabiedrība ar ierobežotu atbildību</t>
  </si>
  <si>
    <t>Preiļu slimnīca, Sabiedrība ar ierobežotu atbildību</t>
  </si>
  <si>
    <t>ŽANETAS ABRAMSONES ĀRSTA PRAKSE GINEKOLOĢIJĀ UN DZEMDNIECĪBĀ, Sabiedrība ar ierobežotu atbildību</t>
  </si>
  <si>
    <t>Diabēta centrs, SIA</t>
  </si>
  <si>
    <t>Zābere Lauma - ārsta prakse kardioloģijā</t>
  </si>
  <si>
    <t>Adoria, Sabiedrība ar ierobežotu atbildību</t>
  </si>
  <si>
    <t>AUXILIA PRIMA, Sabiedrība ar ierobežotu atbildību</t>
  </si>
  <si>
    <t>Kokare Larisa - ārsta prakse endokrinoloģijā un dietoloģijā</t>
  </si>
  <si>
    <t>Kanunņikova Natālija - ārsta prakse endokrinoloģijā</t>
  </si>
  <si>
    <t>Acu veselības centrs, Sabiedrība ar ierobežotu atbildību</t>
  </si>
  <si>
    <t>LAIMDOTAS BERĢĪTES ĀRSTA PRAKSE, Sabiedrība ar ierobežotu atbildību</t>
  </si>
  <si>
    <t>VIZUS OPTIMA, Sabiedrība ar ierobežotu atbildību</t>
  </si>
  <si>
    <t>medicīnas firma "Elpa", Sabiedrība ar ierobežotu atbildību</t>
  </si>
  <si>
    <t>N. KALAŠŅIKOVAS PRIVĀTPRAKSE, Sabiedrība ar ierobežotu atbildību</t>
  </si>
  <si>
    <t>Traumatoloģijas un ortopēdijas slimnīca, Valsts sabiedrība ar ierobežotu atbildību</t>
  </si>
  <si>
    <t>Bērnu klīniskā universitātes slimnīca, Valsts sabiedrība ar ierobežotu atbildību</t>
  </si>
  <si>
    <t>Rīgas psihiatrijas un narkoloģijas centrs, Valsts sabiedrība ar ierobežotu atbildību</t>
  </si>
  <si>
    <t>Rīgas Stradiņa universitātes Stomatoloģijas institūts, Sabiedrība ar ierobežotu atbildību</t>
  </si>
  <si>
    <t>Rīgas 2. slimnīca, SIA</t>
  </si>
  <si>
    <t>Rīgas Dzemdību nams, SIA</t>
  </si>
  <si>
    <t>DZELZCEĻA VESELĪBAS CENTRS, Sabiedrība ar ierobežotu atbildību</t>
  </si>
  <si>
    <t>LaTi un Kompānija, Sabiedrība ar ierobežotu atbildību</t>
  </si>
  <si>
    <t>VESELĪBAS CENTRS 4, Sabiedrība ar ierobežotu atbildību</t>
  </si>
  <si>
    <t>Latvijas Universitātes medicīniskās pēcdiploma izglītības institūts, Sabiedrība ar ierobežotu atbildību</t>
  </si>
  <si>
    <t>Tihomirova Margarita - ārsta prakse bērnu neiroloģijā</t>
  </si>
  <si>
    <t>Jūlijas Sočenovas ārsta prakse ginekoloģijā un dzemdniecībā, Sabiedrība ar ierobežotu atbildību</t>
  </si>
  <si>
    <t>Ingrīdas Šilbergas ārsta prakse ginekoloģijā un dzemdniecībā, SIA</t>
  </si>
  <si>
    <t>Jautrītes Liepiņas ārsta prakse otorinolaringoloģijā, Sabiedrība ar ierobežotu atbildību</t>
  </si>
  <si>
    <t>Ārstes Margaritas Puķītes prakse, Sabiedrība ar ierobežotu atbildību</t>
  </si>
  <si>
    <t>Kalniņa Rasma - ārsta prakse oftalmoloģijā</t>
  </si>
  <si>
    <t>Alsberga Maruta - ārsta prakse oftalmoloģijā</t>
  </si>
  <si>
    <t>Bērziņa Inta - ārsta prakse dzemdniecībā, ginekoloģijā</t>
  </si>
  <si>
    <t>Kuzņecova Inna - ārsta prakse oftalmoloģijā</t>
  </si>
  <si>
    <t>Vijas Dangas ārsta prakse dermatoveneroloģijā, SIA</t>
  </si>
  <si>
    <t>Puķīte Lolita - ārsta prakse oftalmoloģijā</t>
  </si>
  <si>
    <t>Vaļkova Irīna - ārsta prakse oftalmoloģijā</t>
  </si>
  <si>
    <t>Ilgas Freidenfeldes  ārsta prakse, Sabiedrība ar ierobežotu atbildību</t>
  </si>
  <si>
    <t>ALERĢISKO SLIMĪBU IZMEKLĒŠANAS UN ĀRSTĒŠANAS CENTRS, Medicīniskā sabiedrība SIA</t>
  </si>
  <si>
    <t>Sproģis Juris - ārsta prakse ķirurģijā</t>
  </si>
  <si>
    <t>Gerke Linda - ārsta prakse dermatoloģijā, veneroloģijā</t>
  </si>
  <si>
    <t>Šņitkova Alla -ārsta prakse neiroloģijā</t>
  </si>
  <si>
    <t>Vasiļjeva Mārīte - ārsta prakse oftalmoloģijā</t>
  </si>
  <si>
    <t>Ševele Aija - ārsta prakse otolaringoloģijā</t>
  </si>
  <si>
    <t>Palmbaha Liene - ārsta prakse otolaringoloģijā</t>
  </si>
  <si>
    <t>Kogane Jekaterina - ārsta prakse pediatrijā un bērnu neiroloģijā</t>
  </si>
  <si>
    <t>Pujate Inese - ārsta prakse ginekoloģijā, dzemdniecībā</t>
  </si>
  <si>
    <t>Čebotarjova Olga - ārsta prakse neiroloģijā</t>
  </si>
  <si>
    <t>GRĪVAS POLIKLĪNIKA, Sabiedrība ar ierobežotu atbildību</t>
  </si>
  <si>
    <t>Neiroprakse, Sabiedrība ar ierobežotu atbildību</t>
  </si>
  <si>
    <t>Babuškina Svetlana  - ārsta prakse ginekoloģijā, dzemdniecībā</t>
  </si>
  <si>
    <t>Lavrinoviča Tatjana - ārsta prakse ginekoloģijā, dzemdniecībā</t>
  </si>
  <si>
    <t>Stupāne Žanna - ārsta prakse ginekoloģijā, dzemdniecībā</t>
  </si>
  <si>
    <t>Daugavpils reģionālā slimnīca, Sabiedrība ar ierobežotu atbildību</t>
  </si>
  <si>
    <t>DERMATOVENEROLOGS, Sabiedrība ar ierobežotu atbildību</t>
  </si>
  <si>
    <t>PRIVĀTKLĪNIKA "ĢIMENES VESELĪBA", SIA</t>
  </si>
  <si>
    <t>Zemgales veselības centrs, Sabiedrība ar ierobežotu atbildību</t>
  </si>
  <si>
    <t>Zemgales diabēta centrs, Sabiedrība ar ierobežotu atbildību</t>
  </si>
  <si>
    <t>Zīvertes prakse, SIA</t>
  </si>
  <si>
    <t>Tomsone Zane - ārsta prakse ginekoloģijā, dzemdniecībā</t>
  </si>
  <si>
    <t>Vanaga Māra - ārsta prakse ginekoloģijā, dzemdniecībā</t>
  </si>
  <si>
    <t>Slimnīca Ģintermuiža, Valsts sabiedrība ar ierobežotu atbildību</t>
  </si>
  <si>
    <t>Medicīnas sabiedrība "Optima 1", Sabiedrība ar ierobežotu atbildību</t>
  </si>
  <si>
    <t>Asklepius-ārsta prakse, IK</t>
  </si>
  <si>
    <t>Samuša Silvija - ārsta prakse otolaringoloģijā</t>
  </si>
  <si>
    <t>Lūse Elita - ārsta prakse oftalmoloģijā</t>
  </si>
  <si>
    <t>Ligitas Igaunes ārsta prakse neiroloģijā, SIA</t>
  </si>
  <si>
    <t>Ilgas Zaķes ārsta prakse, Sabiedrība ar ierobežotu atbildību</t>
  </si>
  <si>
    <t>Kaļenčuka Svetlana - ārsta prakse neiroloģijā</t>
  </si>
  <si>
    <t>Lornete, Sabiedrība ar ierobežotu atbildību</t>
  </si>
  <si>
    <t>V.Milleres ārsta prakse, Sabiedrība ar ierobežotu atbildību</t>
  </si>
  <si>
    <t>Jēkabpils reģionālā slimnīca, Sabiedrība ar ierobežotu atbildību</t>
  </si>
  <si>
    <t>Nacionālais rehabilitācijas centrs "Vaivari", Valsts sabiedrība ar ierobežotu atbildību</t>
  </si>
  <si>
    <t>DUBULTU DOKTORĀTS, Sabiedrība ar ierobežotu atbildību</t>
  </si>
  <si>
    <t>Akere Iveta - ārsta prakse otolaringoloģijā</t>
  </si>
  <si>
    <t>Oculus, SIA</t>
  </si>
  <si>
    <t>Jura Ploņa ārsta prakse uroloģijā, SIA</t>
  </si>
  <si>
    <t>LENS-L, SIA</t>
  </si>
  <si>
    <t>Pavlovska Ina - ārsta prakse otolaringoloģijā</t>
  </si>
  <si>
    <t>L. ATIĶES DOKTORĀTS, SIA</t>
  </si>
  <si>
    <t>Treimanis Armands - ārsta prakse ginekoloģijā, dzemdniecībā</t>
  </si>
  <si>
    <t>DAMOLA, SIA</t>
  </si>
  <si>
    <t>Nīmante Ilona - ārsta prakse neiroloģijā</t>
  </si>
  <si>
    <t>RĒZEKNES SLIMNĪCA, Sabiedrība ar ierobežotu atbildību</t>
  </si>
  <si>
    <t>Ļubimova Valentīna - ārsta prakse neiroloģijā</t>
  </si>
  <si>
    <t>Bikauniece Ināra - ārsta prakse dermatoloģijā, veneroloģijā</t>
  </si>
  <si>
    <t>SOINE, Sabiedrība ar ierobežotu atbildību</t>
  </si>
  <si>
    <t>Grigorjeva Inguna - ārsta prakse oftalmoloģijā</t>
  </si>
  <si>
    <t>Miščuka Gaļina - ārsta prakse oftalmoloģijā</t>
  </si>
  <si>
    <t>Sandras Dunkures ārsta prakse oftalmoloģijā, SIA</t>
  </si>
  <si>
    <t>I.GRUNDMANES APO, SIA</t>
  </si>
  <si>
    <t>Šķiltere Grieta - ārsta prakse ginekoloģijā, dzemdniecībā</t>
  </si>
  <si>
    <t>Pudze Dace - ārsta prakse ginekoloģijā, dzemdniecībā</t>
  </si>
  <si>
    <t>J.Krauzes ārsta prakse, SIA</t>
  </si>
  <si>
    <t>Muceniece Ināra - ārsta prakse ginekoloģijā, dzemdniecībā</t>
  </si>
  <si>
    <t>VALMIERAS VESELĪBAS CENTRS, SIA</t>
  </si>
  <si>
    <t>Vinetas Volkovičas Ārsta Prakse, Sabiedrība ar ierobežotu atbildību</t>
  </si>
  <si>
    <t>Lapiņš Gints - ārsta prakse ginekoloģijā, dzemdniecībā</t>
  </si>
  <si>
    <t>Freimane Aija - ārsta prakse neiroloģijā un algoloģijā</t>
  </si>
  <si>
    <t>Renātes Krūkles privātprakse, SIA</t>
  </si>
  <si>
    <t>Zirne Ineta - ārsta prakse dermatoloģijā, veneroloģijā</t>
  </si>
  <si>
    <t>BINI, SIA</t>
  </si>
  <si>
    <t>Māra Dzelmes ārsta prakse ginekoloģijā, SIA</t>
  </si>
  <si>
    <t>Purēns Alvils - ārsta prakse ginekoloģijā, dzemdniecībā</t>
  </si>
  <si>
    <t>Aizkraukles slimnīca, Sabiedrība ar ierobežotu atbildību</t>
  </si>
  <si>
    <t>Liepiņa Māra - acu ārsta prakse</t>
  </si>
  <si>
    <t>Kučika Gunita -ārsta prakse dzemdniecībā, ginekoloģijā</t>
  </si>
  <si>
    <t>Maksimova-Agafonova Ina - ārsta prakse dermatoloģijā, veneroloģijā</t>
  </si>
  <si>
    <t>Krūmiņa Lija - ģimenes ārsta, kardiologa un reimatologa ārsta prakse</t>
  </si>
  <si>
    <t>Bauskas slimnīca, SIA</t>
  </si>
  <si>
    <t>Amoliņa Ildze - ārsta prakse endokrinoloģijā</t>
  </si>
  <si>
    <t>CĒSU KLĪNIKA, Sabiedrība ar ierobežotu atbildību</t>
  </si>
  <si>
    <t>Ločmele Anita -ārsta prakse dzemdniecībā, ginekoloģijā</t>
  </si>
  <si>
    <t>Štāle Silvija - acu ārsta prakse</t>
  </si>
  <si>
    <t>AIJAS JASEVIČAS FIZIOTERAPIJAS PRAKSE, Individuālais komersants</t>
  </si>
  <si>
    <t>Dobeles un apkārtnes slimnīca, SIA</t>
  </si>
  <si>
    <t>Rūde Iveta - ārsta prakse narkoloģijā un psihiatrijā</t>
  </si>
  <si>
    <t>I. Muzikantes ārsta prakse, SIA</t>
  </si>
  <si>
    <t>Elksnis Imants - ārsta prakse oftalmoloģijā</t>
  </si>
  <si>
    <t>Mazūre Jolanta - ārsta prakse ginekoloģijā, dzemdniecībā</t>
  </si>
  <si>
    <t>Krāslavas slimnīca, Sabiedrība ar ierobežotu atbildību</t>
  </si>
  <si>
    <t>Veselības un sociālo pakalpojumu centrs "Dagda", Dagdas novada pašvaldības iestāde</t>
  </si>
  <si>
    <t>Meļņikova Tatjana -ārsta prakse oftalmoloģijā</t>
  </si>
  <si>
    <t>Leonardovs Igors - ārsta prakse neiroloģijā</t>
  </si>
  <si>
    <t>Kuldīgas primārās veselības aprūpes centrs, SIA</t>
  </si>
  <si>
    <t>Ābele Ilze - ārsta prakse otolaringoloģijā un homeopātijā</t>
  </si>
  <si>
    <t>Kuldīgas ginekologu prakse, SIA</t>
  </si>
  <si>
    <t>Kuldīgas slimnīca, Sabiedrība ar ierobežotu atbildību</t>
  </si>
  <si>
    <t>Semigallia, Sabiedrība ar ierobežotu atbildību</t>
  </si>
  <si>
    <t>Sorokina Jeļena - ārsta prakse neiroloģijā, narkoloģijā un psihiatrijā</t>
  </si>
  <si>
    <t>Lobača Jeļena - ārsta prakse ginekoloģijā, dzemdniecībā</t>
  </si>
  <si>
    <t>Limbažu slimnīca, Sabiedrība ar ierobežotu atbildību</t>
  </si>
  <si>
    <t>INESES SAMULEVIČAS MEDICĪNISKĀ PRIVĀTPRAKSE, Limbažu pilsētas individuālais uzņēmums</t>
  </si>
  <si>
    <t>Zaharenoks Valerijs - ārsta prakse neiroloģijā</t>
  </si>
  <si>
    <t>Ludzas medicīnas centrs, Sabiedrība ar ierobežotu atbildību</t>
  </si>
  <si>
    <t>Rogale Nadežda - ārsta prakse oftalmoloģijā</t>
  </si>
  <si>
    <t>Salvere IR, Sabiedrība ar ierobežotu atbildību</t>
  </si>
  <si>
    <t>Varakļānu veselības aprūpes centrs, SIA</t>
  </si>
  <si>
    <t>Ogres rajona slimnīca, Sabiedrība ar ierobežotu atbildību</t>
  </si>
  <si>
    <t>LIJAS MORAS ĀRSTA PRAKSE, SIA</t>
  </si>
  <si>
    <t>Daces Teterovskas ārsta prakse endokrinoloģijā, Sabiedrība ar ierobežotu atbildību</t>
  </si>
  <si>
    <t>Petrāne Valentīna - ārsta prakse otolaringoloģijā</t>
  </si>
  <si>
    <t>Katkevičs Valdis - ārsta prakse psihiatrijā un neiroloģijā</t>
  </si>
  <si>
    <t>Līvānu slimnīca, Līvānu novada domes pašvaldības sabiedrība ar ierobežotu atbildību</t>
  </si>
  <si>
    <t>Viļānu slimnīca, Sabiedrība ar ierobežotu atbildību</t>
  </si>
  <si>
    <t>Jūlijas Jurgaitītes ārsta prakse ginekoloģijā un dzemdniecībā, Sabiedrība ar ierobežotu atbildību</t>
  </si>
  <si>
    <t>Salaspils veselības centrs, Sabiedrība ar ierobežotu atbildību</t>
  </si>
  <si>
    <t>Saulkrastu slimnīca, Pašvaldības sabiedrība ar ierobežotu atbildību</t>
  </si>
  <si>
    <t>Agritas Mickevičas ārsta prakse ginekoloģijā un dzemdniecībā, Sabiedrība ar ierobežotu atbildību</t>
  </si>
  <si>
    <t>I.B., Sabiedrība ar ierobežotu atbildību</t>
  </si>
  <si>
    <t>Vucāne Silvija - ārsta prakse ginekoloģijā, dzemdniecībā</t>
  </si>
  <si>
    <t>Strade Māra -ārsta prakse ginekoloģijā, dzemdniecībā</t>
  </si>
  <si>
    <t>Kārkliņa Inguna - ārsta prakse oftalmoloģijā</t>
  </si>
  <si>
    <t>Ādažu slimnīca, Pašvaldības sabiedrība ar ierobežotu atbildību</t>
  </si>
  <si>
    <t>Saldus medicīnas centrs, Sabiedrība ar ierobežotu atbildību</t>
  </si>
  <si>
    <t>TALSU VESELĪBAS CENTRS, SIA</t>
  </si>
  <si>
    <t>VSV CENTRS, SIA</t>
  </si>
  <si>
    <t>Kalēja Ieva - ārsta prakse oftalmoloģijā</t>
  </si>
  <si>
    <t>Tukuma slimnīca, Sabiedrība ar ierobežotu atbildību</t>
  </si>
  <si>
    <t>Ginekologu prakse, Sabiedrība ar ierobežotu atbildību</t>
  </si>
  <si>
    <t>Andersone Ilze - ģimenes ārsta un endokrinologa ārsta prakse</t>
  </si>
  <si>
    <t>Točs Oskars - ārsta prakse neiroloģijā</t>
  </si>
  <si>
    <t>Galīte Solveiga -acu ārsta prakse</t>
  </si>
  <si>
    <t>Sarkanā Krusta Smiltenes slimnīca, SIA</t>
  </si>
  <si>
    <t>Veikto pakalpojumu* summa primārajā veselības aprūpē (PVA) ārkārtas situācijas laikā par 2020. maijā ievadītiem taloniem</t>
  </si>
  <si>
    <t>(*iekļautas divu manipulāciju izmaksas - 60034 ģimenes ārsta mājas vizīte pie personas ar III prioritātes līmeņa sūdzībām, kurai neatliekamās medicīniskās palīdzības brigāde atteikusi ierašanos noslodzes dēļ ārkārtējās situācijas laikā un 60038 ārsta-speciālista sniegta attālināta konsultācija ģimenes ārstam ārkārtējās situācijas laikā</t>
  </si>
  <si>
    <r>
      <t xml:space="preserve">Pakalpojumu summa, </t>
    </r>
    <r>
      <rPr>
        <sz val="10"/>
        <rFont val="Times New Roman"/>
        <family val="1"/>
        <charset val="186"/>
      </rPr>
      <t>(manipulācija 60034)</t>
    </r>
    <r>
      <rPr>
        <b/>
        <sz val="10"/>
        <rFont val="Times New Roman"/>
        <family val="1"/>
      </rPr>
      <t xml:space="preserve"> EUR</t>
    </r>
  </si>
  <si>
    <t>Manipulācijas 60034 skaits</t>
  </si>
  <si>
    <r>
      <t xml:space="preserve">Pakalpojumu summa, </t>
    </r>
    <r>
      <rPr>
        <sz val="10"/>
        <rFont val="Times New Roman"/>
        <family val="1"/>
        <charset val="186"/>
      </rPr>
      <t>(manipulācija 60038)</t>
    </r>
    <r>
      <rPr>
        <b/>
        <sz val="10"/>
        <rFont val="Times New Roman"/>
        <family val="1"/>
      </rPr>
      <t xml:space="preserve"> EUR</t>
    </r>
  </si>
  <si>
    <t>Manipulācijas 60038 skaits</t>
  </si>
  <si>
    <t>Pakalpojumu summa kopā, EUR</t>
  </si>
  <si>
    <t>Manipulāciju skaits kopā (60034 un 60038)</t>
  </si>
  <si>
    <t>Broka Zane - ģimenes ārsta prakse</t>
  </si>
  <si>
    <t>ABAKS AA, SIA</t>
  </si>
  <si>
    <t>Kļaviņa Ritma - ģimenes ārsta prakse</t>
  </si>
  <si>
    <t>Pacienta līdzmaksājuma kompensācija primārajā veselības aprūpē par veiktajām manipulācijām</t>
  </si>
  <si>
    <t>Pacienta līdzmaksājuma kompensācija sekundārajā veselības aprūpē par veiktajām manipulācijām</t>
  </si>
  <si>
    <t>Tatjanas Boilovičas ģimenes ārsta prakse, Sabiedrība ar ierobežotu</t>
  </si>
  <si>
    <t>Andreja Sazoņika ģimenes ārsta prakse, Sabiedrība ar ierobežotu atb</t>
  </si>
  <si>
    <t>Valijas Pčolkinas ģimenes ārsta prakse, Sabiedrība ar ierobežotu at</t>
  </si>
  <si>
    <t>Nadeždas Tereškinas ģimenes ārsta prakse, Sabiedrība ar ierobežotu</t>
  </si>
  <si>
    <t>Marhele Lidija - ģimenes ārsta un arodveselības un arodslimību ārst</t>
  </si>
  <si>
    <t>Popova Alla - ģimenes ārsta, internista, imunologa un arodveselības</t>
  </si>
  <si>
    <t>Čaika Natālija - ģimenes ārsta, endokrinologa, arodveselības un aro</t>
  </si>
  <si>
    <t>Krustiņa Dace - ģimenes ārsta un arodveselības un arodslimību ārsta</t>
  </si>
  <si>
    <t>Birzniece Daiga - ģimenes ārsta un arodveselības un arodslimību ārs</t>
  </si>
  <si>
    <t>Baltā Sarmīte - ģimenes ārsta un arodveselības un arodslimību ārsta</t>
  </si>
  <si>
    <t>Petrova Inese - ģimenes ārsta un arodveselības un arodslimību ārsta</t>
  </si>
  <si>
    <t>Paula Stradiņa klīniskā universitātes slimnīca, Valst</t>
  </si>
  <si>
    <t>LIEPĀJAS REĢIONĀLĀ SLIMNĪCA, Sabiedrība ar ierobežotu</t>
  </si>
  <si>
    <t>EKK 3000</t>
  </si>
  <si>
    <t>EKK 7460</t>
  </si>
  <si>
    <t>EKK 7472</t>
  </si>
  <si>
    <t>Laukuma noma Ķīpsalas ielā 8, Rīgā</t>
  </si>
  <si>
    <t>Mērv.</t>
  </si>
  <si>
    <t>Gab.</t>
  </si>
  <si>
    <t>Daudzums</t>
  </si>
  <si>
    <t>Cena</t>
  </si>
  <si>
    <t>Platības nomas līgums NR.14/01.04.2020</t>
  </si>
  <si>
    <t>Pakalpojuma sniegšanas datums: 01-31.05.2020</t>
  </si>
  <si>
    <t>Pakalpojumu sniedzēju grupa</t>
  </si>
  <si>
    <t>Pakalpojumu sniedzēju skaits</t>
  </si>
  <si>
    <t>Izsniegto COVID-19 paraugu paņemšanas komplektu skaits</t>
  </si>
  <si>
    <t>Ģimenes ārsti :</t>
  </si>
  <si>
    <t>t.sk. Rīga</t>
  </si>
  <si>
    <t>t.sk. Latgale</t>
  </si>
  <si>
    <t>t.sk. Vidzeme</t>
  </si>
  <si>
    <t>t.sk. Kurzeme</t>
  </si>
  <si>
    <t>t.sk. Zemgale</t>
  </si>
  <si>
    <t>Aprēķinā izmantojamie rādītāji</t>
  </si>
  <si>
    <t>Vērtības</t>
  </si>
  <si>
    <t>Pirmais observētais pacients LIC ar aizdomām par COVID-19 (RAKUS info.)</t>
  </si>
  <si>
    <t>25.02.</t>
  </si>
  <si>
    <t>Observācijas boksu skaits LIC (RAKUS info.)</t>
  </si>
  <si>
    <t>MK Nr.555 6.pielikumā RAKUS gultas dienas tarifs, EUR</t>
  </si>
  <si>
    <t>Dienu skaits no 01.-31.05.</t>
  </si>
  <si>
    <t>Ārstniecības iestāde</t>
  </si>
  <si>
    <t>pacientu skaits</t>
  </si>
  <si>
    <t>bāze</t>
  </si>
  <si>
    <t>CMI</t>
  </si>
  <si>
    <t>Rīgas Austrumu klīniskā universitātes slimnīca, Sabiedrība ar ierobežotu atbildību</t>
  </si>
  <si>
    <t>No RAKUS izakstīto  pacientu skaits, kam izrakstīšanās diagnoze bijusi U07.1</t>
  </si>
  <si>
    <t>05</t>
  </si>
  <si>
    <t>Hospitalizāciju skaits</t>
  </si>
  <si>
    <t>010000234</t>
  </si>
  <si>
    <t>U07.1</t>
  </si>
  <si>
    <t>U07.2</t>
  </si>
  <si>
    <t>Z20.8</t>
  </si>
  <si>
    <t>010011803</t>
  </si>
  <si>
    <t>010011804</t>
  </si>
  <si>
    <t>010020302</t>
  </si>
  <si>
    <t>Rīgas 2. slimnīca</t>
  </si>
  <si>
    <t>050020401</t>
  </si>
  <si>
    <t>130020302</t>
  </si>
  <si>
    <t>170020401</t>
  </si>
  <si>
    <t>210020301</t>
  </si>
  <si>
    <t>250000092</t>
  </si>
  <si>
    <t>270020302</t>
  </si>
  <si>
    <t>620200038</t>
  </si>
  <si>
    <t>740200008</t>
  </si>
  <si>
    <t>Periods</t>
  </si>
  <si>
    <t>Nobraukto kilometru skaits</t>
  </si>
  <si>
    <t>Braucienu skaits</t>
  </si>
  <si>
    <t>Nogādāto paraugu skaits</t>
  </si>
  <si>
    <t>Plānotā apmaksa par periodu līdz 31.05., EUR</t>
  </si>
  <si>
    <t>Maij</t>
  </si>
  <si>
    <t>Dobeles pilsētas un apkārtnes slimnīca</t>
  </si>
  <si>
    <t>Jelgavas slimnīca</t>
  </si>
  <si>
    <t>Ģintermuiža</t>
  </si>
  <si>
    <t>Vidzemes reģionālā slimnīca</t>
  </si>
  <si>
    <t>RAKUS</t>
  </si>
  <si>
    <t>RAKUS_noma</t>
  </si>
  <si>
    <t>Rēzeknes reģionālā slimnīca</t>
  </si>
  <si>
    <t>PSKUS_telts</t>
  </si>
  <si>
    <t>PSKUS_NMC</t>
  </si>
  <si>
    <t>Balvi_Gulbene</t>
  </si>
  <si>
    <t>Nogādāto pacientu skaits</t>
  </si>
  <si>
    <t>Daugavpils reģ.sl.</t>
  </si>
  <si>
    <t>RAKUS_nomas auto</t>
  </si>
  <si>
    <r>
      <t xml:space="preserve">(aprēķinā iekļauta sniegto pakalpojumu līdzmaksājuma kompensācija, pacientiem, kuriem talonā ir norādīta pacientu grupa - C19 un </t>
    </r>
    <r>
      <rPr>
        <b/>
        <sz val="8"/>
        <rFont val="Times New Roman"/>
        <family val="1"/>
      </rPr>
      <t>pamatdiagnozē vai blakusdiagnozē - Z20.8, U07.1, U07.2.</t>
    </r>
    <r>
      <rPr>
        <sz val="8"/>
        <rFont val="Times New Roman"/>
        <family val="1"/>
      </rPr>
      <t xml:space="preserve">) </t>
    </r>
  </si>
  <si>
    <r>
      <t>(aprēķinā iekļautas divas ģimenes ārsta praksē lietojamās manipulācijas (</t>
    </r>
    <r>
      <rPr>
        <b/>
        <sz val="8"/>
        <rFont val="Times New Roman"/>
        <family val="1"/>
      </rPr>
      <t>60035;60036</t>
    </r>
    <r>
      <rPr>
        <sz val="8"/>
        <color theme="1"/>
        <rFont val="Times New Roman"/>
        <family val="1"/>
      </rPr>
      <t>) attālinātu konsultācija sniegšanai, kuru tarifs atbilst pacientu līdzmaksājuma kompensācijai pie ģimenes ārsta praksē (1 vai 2 euro, atkarībā no pacienta vecuma)</t>
    </r>
  </si>
  <si>
    <r>
      <t xml:space="preserve">(aprēķinā iekļauti sniegto sekundāro veselības aprūpes pakalpojumu līdzmaksājuma kompensācija, pacientiem, kuriem talonā ir norādīta pacientu grupa - C19 un </t>
    </r>
    <r>
      <rPr>
        <b/>
        <sz val="8"/>
        <rFont val="Times New Roman"/>
        <family val="1"/>
      </rPr>
      <t>pamatdiagnozē vai blakusdiagnozē - Z20.8, U07.1, U07.2</t>
    </r>
    <r>
      <rPr>
        <sz val="8"/>
        <rFont val="Times New Roman"/>
        <family val="1"/>
      </rPr>
      <t>.)</t>
    </r>
  </si>
  <si>
    <r>
      <t xml:space="preserve">(aprēķinā iekļauta  pakalpojuma summa  par manipulāciju </t>
    </r>
    <r>
      <rPr>
        <b/>
        <sz val="8"/>
        <rFont val="Times New Roman"/>
        <family val="1"/>
      </rPr>
      <t>60447</t>
    </r>
    <r>
      <rPr>
        <sz val="8"/>
        <rFont val="Times New Roman"/>
        <family val="1"/>
      </rPr>
      <t xml:space="preserve"> - sekundārās ambulatorās veselības aprūpes speciālista sniegta pacienta attālināta konsultācija klātienes konsultācijas vietā ārkārtējās situācijas laikā, t.sk. dokumentācijas aizpildīšana)</t>
    </r>
  </si>
  <si>
    <t>Pielikums Nr.1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</si>
  <si>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Nr.2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</si>
  <si>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Nr.4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</si>
  <si>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Nr.5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</si>
  <si>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Nr.6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</si>
  <si>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DRG gadījumi sabiedrībai ar ierobežotu atbildību "Rīgas Austrumu klīniskā universitātes slimnīca"</t>
  </si>
  <si>
    <t>Apmaksa (2020.gada maijs) pēc DRG pacientiem, ar vid.ilgumu &lt;20 gd</t>
  </si>
  <si>
    <r>
      <t xml:space="preserve">viena gadījuma cena, </t>
    </r>
    <r>
      <rPr>
        <b/>
        <i/>
        <sz val="10"/>
        <color theme="1"/>
        <rFont val="Times New Roman"/>
        <family val="1"/>
      </rPr>
      <t>euro</t>
    </r>
  </si>
  <si>
    <r>
      <t xml:space="preserve">finansējums kopā, </t>
    </r>
    <r>
      <rPr>
        <b/>
        <i/>
        <sz val="10"/>
        <color theme="1"/>
        <rFont val="Times New Roman"/>
        <family val="1"/>
      </rPr>
      <t>euro</t>
    </r>
  </si>
  <si>
    <t>2020.gada maijs</t>
  </si>
  <si>
    <t xml:space="preserve">Korona vīrusa COVID-19 paraugu transportēšanas izmaksas, 2020.gada maijs </t>
  </si>
  <si>
    <t>Viena kilometra cena*, euro</t>
  </si>
  <si>
    <t>Plānotā apmaksa par periodu līdz 31.05., euro</t>
  </si>
  <si>
    <t>*t.sk. transporta vadītāja alga, IAL, auto izmaksas</t>
  </si>
  <si>
    <t>Pielikums Nr.8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</si>
  <si>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Diagnozes</t>
  </si>
  <si>
    <t>Pacientu līdzmaksājuma kompensācija stacionārā veselības aprūpē (dati no VIS par 2020.gada aprīli, hospitalizācijas (UD - uzskaites dokumenti)) ar izrakstīšanās diagnozi U07.1. vai U07.2, vai Z20.8, vai blakus diagnozi U07.1, U07.2</t>
  </si>
  <si>
    <t>Līdzmaksājums, euro</t>
  </si>
  <si>
    <r>
      <t xml:space="preserve">Pacientu ar pozitīvu koronavīrusu COVID-19  transportēšanas uz dzīvesvietu izmaksas
</t>
    </r>
    <r>
      <rPr>
        <sz val="11"/>
        <color theme="1"/>
        <rFont val="Times New Roman"/>
        <family val="1"/>
      </rPr>
      <t>(ja to veikusi ārstniecības iestāde izmantojot savus resursus)</t>
    </r>
  </si>
  <si>
    <r>
      <t xml:space="preserve">Viena kilometra cena*, </t>
    </r>
    <r>
      <rPr>
        <b/>
        <i/>
        <sz val="11"/>
        <color theme="1"/>
        <rFont val="Times New Roman"/>
        <family val="1"/>
      </rPr>
      <t>euro</t>
    </r>
  </si>
  <si>
    <r>
      <t xml:space="preserve">Plānotā apmaksa par periodu līdz 31.05. </t>
    </r>
    <r>
      <rPr>
        <b/>
        <i/>
        <sz val="11"/>
        <color theme="1"/>
        <rFont val="Times New Roman"/>
        <family val="1"/>
      </rPr>
      <t>euro</t>
    </r>
  </si>
  <si>
    <t>Pielikums Nr.9        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</si>
  <si>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Nr.10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</si>
  <si>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Nr.7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</si>
  <si>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 xml:space="preserve">Covid-19 laboratorisko izmeklējumu veikšana </t>
  </si>
  <si>
    <t>euro</t>
  </si>
  <si>
    <r>
      <rPr>
        <b/>
        <sz val="10"/>
        <color theme="1"/>
        <rFont val="Times New Roman"/>
        <family val="1"/>
      </rPr>
      <t>47073</t>
    </r>
    <r>
      <rPr>
        <sz val="10"/>
        <color theme="1"/>
        <rFont val="Times New Roman"/>
        <family val="1"/>
      </rPr>
      <t xml:space="preserve"> – “COVID-19 RNS noteikšana (reaģentu komplekti PĶR reālajā laikā SARS-CoV-2 (2019nCoV) RNS kvalitatīvai noteikšanai)</t>
    </r>
  </si>
  <si>
    <r>
      <t> </t>
    </r>
    <r>
      <rPr>
        <b/>
        <sz val="10"/>
        <color theme="1"/>
        <rFont val="Times New Roman"/>
        <family val="1"/>
      </rPr>
      <t xml:space="preserve"> 47075 </t>
    </r>
    <r>
      <rPr>
        <sz val="10"/>
        <color theme="1"/>
        <rFont val="Times New Roman"/>
        <family val="1"/>
      </rPr>
      <t>– “SARS-CoV-2 (2019nCoV) RNS apstiprināšana”;</t>
    </r>
  </si>
  <si>
    <t>„References laboratorija”</t>
  </si>
  <si>
    <t>Summa, 
euro</t>
  </si>
  <si>
    <t xml:space="preserve">Kopā: </t>
  </si>
  <si>
    <t>Pielikums Nr.11                                                                                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</si>
  <si>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Nr.12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</si>
  <si>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Mobilās vienības/ Paraugu paņemšana personu dzīvesvietā (2020.gada maijs; E.Gulbja laboratorija)</t>
  </si>
  <si>
    <t>E.Gulbja laboratorijas Kuldīgas fil.  -  2020.gada maijs</t>
  </si>
  <si>
    <r>
      <t xml:space="preserve">Mobilās izmaksas par maiju (KOPĀ), </t>
    </r>
    <r>
      <rPr>
        <b/>
        <i/>
        <sz val="12"/>
        <color theme="1"/>
        <rFont val="Times New Roman"/>
        <family val="1"/>
      </rPr>
      <t>euro</t>
    </r>
    <r>
      <rPr>
        <b/>
        <sz val="12"/>
        <color theme="1"/>
        <rFont val="Times New Roman"/>
        <family val="1"/>
      </rPr>
      <t>:</t>
    </r>
  </si>
  <si>
    <t>Tarifs/likme:</t>
  </si>
  <si>
    <t>Izmaksas kopā, euro:</t>
  </si>
  <si>
    <t>Stundas</t>
  </si>
  <si>
    <r>
      <t xml:space="preserve">Dezinfekcijas izmaksas uz vienu mašīnu divās dienās ir </t>
    </r>
    <r>
      <rPr>
        <b/>
        <i/>
        <sz val="11"/>
        <rFont val="Times New Roman"/>
        <family val="1"/>
      </rPr>
      <t>euro</t>
    </r>
    <r>
      <rPr>
        <b/>
        <sz val="11"/>
        <rFont val="Times New Roman"/>
        <family val="1"/>
      </rPr>
      <t xml:space="preserve"> 10.64</t>
    </r>
  </si>
  <si>
    <r>
      <t xml:space="preserve">Transportlīdzekļu nomas izmaksas </t>
    </r>
    <r>
      <rPr>
        <b/>
        <i/>
        <sz val="11"/>
        <rFont val="Times New Roman"/>
        <family val="1"/>
      </rPr>
      <t>euro</t>
    </r>
    <r>
      <rPr>
        <b/>
        <sz val="11"/>
        <rFont val="Times New Roman"/>
        <family val="1"/>
      </rPr>
      <t xml:space="preserve"> 16.54 apmērā par vienu dienu no 01.05 -  31.05.2020</t>
    </r>
  </si>
  <si>
    <t>Mobilās izmaksas kopā, euro</t>
  </si>
  <si>
    <t>Izmaksas kopā, euro</t>
  </si>
  <si>
    <t>1. Paraugu paņemšana personu dzīvesvietā, maijs</t>
  </si>
  <si>
    <t xml:space="preserve">Mobilās vienības, kuras nodrošina paraugu paņemšanu personu dzīvesvietā  (Centrālā laboratorija, SIA) </t>
  </si>
  <si>
    <t>Pielikums Nr.13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</si>
  <si>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gb cena bez PVN</t>
  </si>
  <si>
    <t>gb cena ar PVN</t>
  </si>
  <si>
    <t>Pielikums Nr.14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</si>
  <si>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Statistika</t>
  </si>
  <si>
    <t>Paraugu paņemšanas punktu darbība/ paraugu paņemšana (SIA "Centrālā laboratorija")</t>
  </si>
  <si>
    <r>
      <t xml:space="preserve">Parauga pieņemšanas punkta adrese </t>
    </r>
    <r>
      <rPr>
        <b/>
        <sz val="12"/>
        <rFont val="Times New Roman"/>
        <family val="1"/>
      </rPr>
      <t xml:space="preserve"> </t>
    </r>
  </si>
  <si>
    <r>
      <t xml:space="preserve">Pavisam kopā, </t>
    </r>
    <r>
      <rPr>
        <b/>
        <i/>
        <sz val="11"/>
        <color theme="1"/>
        <rFont val="Times New Roman"/>
        <family val="1"/>
      </rPr>
      <t>euro</t>
    </r>
  </si>
  <si>
    <t>Cena bez PVN, euro</t>
  </si>
  <si>
    <t>Cena ar PVN, euro</t>
  </si>
  <si>
    <r>
      <t xml:space="preserve">Izmaksas par maiju paraugu paņemšanas punktos (KOPĀ), </t>
    </r>
    <r>
      <rPr>
        <b/>
        <i/>
        <sz val="10"/>
        <rFont val="Times New Roman"/>
        <family val="1"/>
      </rPr>
      <t>euro</t>
    </r>
  </si>
  <si>
    <t>Pielikums Nr.15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</si>
  <si>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Paraugu paņemšanas punktu darbība/ paraugu paņemšana (VSIA "Paula Stradiņa klīniskā universitātes slimnīca")</t>
  </si>
  <si>
    <t>aprēķinam tika izmantota automašīnas Citroen Berlingo, reģ.nr. LL5825 nomas maksa</t>
  </si>
  <si>
    <t>degvielas patēriņš tiek pieņemts 5 l uz 100 km</t>
  </si>
  <si>
    <t xml:space="preserve">*Pilsoņu iela 13, Rīga - Linezera iela 3, Rīga - 13,5 km, braukšanas laiks - 0,5 st. </t>
  </si>
  <si>
    <t>Degvielas izdevumi uz LIC (turp/atpakaļ) *</t>
  </si>
  <si>
    <t>Maksimālais reģistratoru skaits</t>
  </si>
  <si>
    <t>Kopā nostrādātās stundas</t>
  </si>
  <si>
    <r>
      <t>Summa,</t>
    </r>
    <r>
      <rPr>
        <b/>
        <i/>
        <sz val="11"/>
        <color theme="1"/>
        <rFont val="Times New Roman"/>
        <family val="1"/>
      </rPr>
      <t xml:space="preserve"> euro</t>
    </r>
  </si>
  <si>
    <r>
      <t>Tarifs,</t>
    </r>
    <r>
      <rPr>
        <b/>
        <i/>
        <sz val="11"/>
        <color theme="1"/>
        <rFont val="Times New Roman"/>
        <family val="1"/>
      </rPr>
      <t xml:space="preserve"> euro</t>
    </r>
  </si>
  <si>
    <t>Zvanu centra izmaksas par maijā (KOPĀ), euro</t>
  </si>
  <si>
    <r>
      <t xml:space="preserve">Zvanu centrs - izdevumi par reģistratoru darbu telefonu centrālē, </t>
    </r>
    <r>
      <rPr>
        <b/>
        <i/>
        <sz val="12"/>
        <color theme="1"/>
        <rFont val="Times New Roman"/>
        <family val="1"/>
      </rPr>
      <t>euro</t>
    </r>
    <r>
      <rPr>
        <b/>
        <sz val="12"/>
        <color theme="1"/>
        <rFont val="Times New Roman"/>
        <family val="1"/>
      </rPr>
      <t xml:space="preserve"> (SIA "Centrālā laboratorija")</t>
    </r>
  </si>
  <si>
    <t>Reģistratora darba stundas likme</t>
  </si>
  <si>
    <t>Zvanu centra izmaksas par maiju (KOPĀ), euro</t>
  </si>
  <si>
    <t>Izdevumi par individuālo aizsardzības līdzekļu iegādi (SIA "Centrālā laboratorija")</t>
  </si>
  <si>
    <r>
      <t xml:space="preserve">Izmaksas kopā, </t>
    </r>
    <r>
      <rPr>
        <b/>
        <i/>
        <sz val="11"/>
        <rFont val="Times New Roman"/>
        <family val="1"/>
      </rPr>
      <t>euro</t>
    </r>
  </si>
  <si>
    <r>
      <t xml:space="preserve">Pavisam kopā, </t>
    </r>
    <r>
      <rPr>
        <i/>
        <sz val="11"/>
        <color theme="1"/>
        <rFont val="Times New Roman"/>
        <family val="1"/>
      </rPr>
      <t>euro</t>
    </r>
  </si>
  <si>
    <t>Modelis</t>
  </si>
  <si>
    <r>
      <t xml:space="preserve">Vienības cena, </t>
    </r>
    <r>
      <rPr>
        <b/>
        <i/>
        <sz val="11"/>
        <color theme="1"/>
        <rFont val="Times New Roman"/>
        <family val="1"/>
      </rPr>
      <t>euro</t>
    </r>
  </si>
  <si>
    <r>
      <t xml:space="preserve"> Saņemtas preces vertība 
pārskata mēnesī, </t>
    </r>
    <r>
      <rPr>
        <b/>
        <i/>
        <sz val="11"/>
        <color theme="1"/>
        <rFont val="Times New Roman"/>
        <family val="1"/>
      </rPr>
      <t>euro</t>
    </r>
  </si>
  <si>
    <r>
      <t xml:space="preserve">Izlietotais finansējums pārskata mēnesī, </t>
    </r>
    <r>
      <rPr>
        <b/>
        <i/>
        <sz val="11"/>
        <color theme="1"/>
        <rFont val="Times New Roman"/>
        <family val="1"/>
      </rPr>
      <t>euro</t>
    </r>
  </si>
  <si>
    <r>
      <t xml:space="preserve">Izlietotais finansējums pārskata mēnesī, </t>
    </r>
    <r>
      <rPr>
        <b/>
        <i/>
        <sz val="11"/>
        <color theme="1"/>
        <rFont val="Times New Roman"/>
        <family val="1"/>
      </rPr>
      <t>euro</t>
    </r>
    <r>
      <rPr>
        <b/>
        <sz val="11"/>
        <color theme="1"/>
        <rFont val="Times New Roman"/>
        <family val="1"/>
      </rPr>
      <t xml:space="preserve"> ar PVN</t>
    </r>
  </si>
  <si>
    <t>Transporta barotņu molekulāri bioloģiskiem izmeklējumiem nodrošināšana (2020.gada maijs)</t>
  </si>
  <si>
    <t>Pacienta līdzmaksājuma kompensācija primārajā veselības aprūpē atkarībā no pacienta diagnozes</t>
  </si>
  <si>
    <t>Pacienta līdzmaksājuma kompensācija sekundārajā veselības aprūpē atkarībā no pacienta diagnozes</t>
  </si>
  <si>
    <t>PAŅĒMĒJI</t>
  </si>
  <si>
    <t>Dienas</t>
  </si>
  <si>
    <t>Pakalpojums</t>
  </si>
  <si>
    <r>
      <t>Cena,</t>
    </r>
    <r>
      <rPr>
        <i/>
        <sz val="11"/>
        <color theme="1"/>
        <rFont val="Times New Roman"/>
        <family val="1"/>
      </rPr>
      <t xml:space="preserve"> euro</t>
    </r>
  </si>
  <si>
    <r>
      <t xml:space="preserve">PVN, </t>
    </r>
    <r>
      <rPr>
        <i/>
        <sz val="11"/>
        <color theme="1"/>
        <rFont val="Times New Roman"/>
        <family val="1"/>
      </rPr>
      <t>euro</t>
    </r>
  </si>
  <si>
    <r>
      <t xml:space="preserve">Cena ar PVN, </t>
    </r>
    <r>
      <rPr>
        <i/>
        <sz val="11"/>
        <color theme="1"/>
        <rFont val="Times New Roman"/>
        <family val="1"/>
      </rPr>
      <t>euro</t>
    </r>
  </si>
  <si>
    <t>Brīvības 366 1.mod</t>
  </si>
  <si>
    <t>Brīvības 366 2.mod</t>
  </si>
  <si>
    <t>Brīvības 366 3.mod</t>
  </si>
  <si>
    <t>Daugavpils Smilšu 94</t>
  </si>
  <si>
    <t xml:space="preserve">ĶĪPSALA 1.modulis </t>
  </si>
  <si>
    <t xml:space="preserve">ĶĪPSALA 2.modulis </t>
  </si>
  <si>
    <t>Liepāja</t>
  </si>
  <si>
    <t>Ventspils</t>
  </si>
  <si>
    <t>Preiļi</t>
  </si>
  <si>
    <t>NVD par aprīli</t>
  </si>
  <si>
    <t>LABORATORIJA</t>
  </si>
  <si>
    <r>
      <t xml:space="preserve">Cena, </t>
    </r>
    <r>
      <rPr>
        <i/>
        <sz val="11"/>
        <color theme="1"/>
        <rFont val="Times New Roman"/>
        <family val="1"/>
      </rPr>
      <t>euro</t>
    </r>
  </si>
  <si>
    <t>NVD aprīļa mēnesī</t>
  </si>
  <si>
    <t>Izdevumi par individuālo aizsardzības līdzekļu iegādi (SIA "E.Gulbja laboratorija", 2020.gada maijs), euro</t>
  </si>
  <si>
    <r>
      <t xml:space="preserve">IAL izmaksas par maiju (KOPĀ), </t>
    </r>
    <r>
      <rPr>
        <b/>
        <i/>
        <sz val="11"/>
        <color theme="1"/>
        <rFont val="Times New Roman"/>
        <family val="1"/>
      </rPr>
      <t>euro</t>
    </r>
  </si>
  <si>
    <t>Dati līdz 31.05.2020 ieskaitot</t>
  </si>
  <si>
    <r>
      <t xml:space="preserve">Komplektu cena, </t>
    </r>
    <r>
      <rPr>
        <b/>
        <i/>
        <sz val="11"/>
        <color theme="1"/>
        <rFont val="Times New Roman"/>
        <family val="1"/>
      </rPr>
      <t>euro</t>
    </r>
  </si>
  <si>
    <t>Pielikums Nr.16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</si>
  <si>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Nr.17                       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</si>
  <si>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Nr.18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</si>
  <si>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Nr.19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</si>
  <si>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Nr.20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</si>
  <si>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Nr.21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</si>
  <si>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Nr.22                   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</si>
  <si>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Datums: 2020.g.maijs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</si>
</sst>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;\(#,##0.00\);&quot;-&quot;"/>
    <numFmt numFmtId="165" formatCode="0.0"/>
    <numFmt numFmtId="166" formatCode="0.0000%"/>
    <numFmt numFmtId="167" formatCode="dd&quot;.&quot;mm&quot;.&quot;yyyy"/>
    <numFmt numFmtId="168" formatCode="0.000"/>
    <numFmt numFmtId="169" formatCode="#,##0.00\ _€"/>
    <numFmt numFmtId="170" formatCode="#,##0.000_ ;[Red]\-#,##0.000\ "/>
    <numFmt numFmtId="171" formatCode="#,##0_ ;[Red]\-#,##0\ "/>
    <numFmt numFmtId="172" formatCode="#,##0.00_ ;[Red]\-#,##0.00\ "/>
    <numFmt numFmtId="173" formatCode="#,##0;\(#,##0\);&quot;-&quot;"/>
    <numFmt numFmtId="174" formatCode="_-* #,##0.00\ _€_-;\-* #,##0.00\ _€_-;_-* &quot;-&quot;??\ _€_-;_-@_-"/>
  </numFmts>
  <fonts count="7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rgb="FF9C6500"/>
      <name val="Calibri"/>
      <family val="2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color rgb="FF000000"/>
      <name val="Calibri"/>
      <family val="2"/>
      <charset val="186"/>
    </font>
    <font>
      <sz val="11"/>
      <color indexed="8"/>
      <name val="Calibri"/>
      <family val="2"/>
      <charset val="186"/>
    </font>
    <font>
      <sz val="12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  <charset val="186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8"/>
      <color theme="1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u/>
      <sz val="14"/>
      <name val="Times New Roman"/>
      <family val="1"/>
    </font>
    <font>
      <u/>
      <sz val="12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name val="Times New Roman"/>
      <family val="1"/>
    </font>
    <font>
      <b/>
      <u/>
      <sz val="14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rgb="FF1F497D"/>
      <name val="Times New Roman"/>
      <family val="1"/>
    </font>
    <font>
      <sz val="11"/>
      <color rgb="FF1F497D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  <font>
      <b/>
      <i/>
      <u/>
      <sz val="12"/>
      <color rgb="FF000000"/>
      <name val="Times New Roman"/>
      <family val="1"/>
    </font>
    <font>
      <b/>
      <i/>
      <u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1"/>
      <color rgb="FF000000"/>
      <name val="Times New Roman"/>
      <family val="1"/>
    </font>
    <font>
      <sz val="11"/>
      <color theme="0" tint="-0.249977111117893"/>
      <name val="Times New Roman"/>
      <family val="1"/>
    </font>
    <font>
      <sz val="9"/>
      <color theme="0" tint="-0.249977111117893"/>
      <name val="Times New Roman"/>
      <family val="1"/>
    </font>
    <font>
      <sz val="10"/>
      <color theme="0" tint="-0.249977111117893"/>
      <name val="Times New Roman"/>
      <family val="1"/>
    </font>
    <font>
      <i/>
      <sz val="10"/>
      <name val="Times New Roman"/>
      <family val="1"/>
    </font>
    <font>
      <b/>
      <sz val="11"/>
      <color rgb="FF0070C0"/>
      <name val="Times New Roman"/>
      <family val="1"/>
    </font>
    <font>
      <sz val="11"/>
      <color rgb="FF00B0F0"/>
      <name val="Times New Roman"/>
      <family val="1"/>
    </font>
    <font>
      <i/>
      <sz val="9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9"/>
      <name val="Times New Roman"/>
      <family val="1"/>
    </font>
    <font>
      <i/>
      <sz val="9"/>
      <color rgb="FFFF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  <b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2">
    <xf numFmtId="0" fontId="0" fillId="0" borderId="0"/>
    <xf numFmtId="0" fontId="1" fillId="0" borderId="0"/>
    <xf numFmtId="0" fontId="3" fillId="5" borderId="0" applyBorder="0" applyProtection="0"/>
    <xf numFmtId="0" fontId="2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9" fillId="0" borderId="0"/>
    <xf numFmtId="174" fontId="6" fillId="0" borderId="0" applyFont="0" applyFill="0" applyBorder="0" applyAlignment="0" applyProtection="0"/>
  </cellStyleXfs>
  <cellXfs count="641">
    <xf numFmtId="0" fontId="0" fillId="0" borderId="0" xfId="0"/>
    <xf numFmtId="167" fontId="8" fillId="2" borderId="0" xfId="0" applyNumberFormat="1" applyFont="1" applyFill="1" applyAlignment="1">
      <alignment horizontal="left"/>
    </xf>
    <xf numFmtId="1" fontId="8" fillId="2" borderId="11" xfId="0" applyNumberFormat="1" applyFont="1" applyFill="1" applyBorder="1"/>
    <xf numFmtId="0" fontId="15" fillId="0" borderId="0" xfId="0" applyFont="1"/>
    <xf numFmtId="0" fontId="18" fillId="8" borderId="15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left" vertical="center" wrapText="1"/>
    </xf>
    <xf numFmtId="3" fontId="18" fillId="8" borderId="15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Border="1"/>
    <xf numFmtId="0" fontId="20" fillId="0" borderId="15" xfId="0" applyFont="1" applyBorder="1" applyAlignment="1">
      <alignment horizontal="left" vertical="center" wrapText="1"/>
    </xf>
    <xf numFmtId="2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2" fontId="20" fillId="2" borderId="15" xfId="0" applyNumberFormat="1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1" fillId="0" borderId="0" xfId="0" applyFont="1"/>
    <xf numFmtId="0" fontId="13" fillId="0" borderId="15" xfId="0" applyNumberFormat="1" applyFont="1" applyBorder="1"/>
    <xf numFmtId="0" fontId="15" fillId="0" borderId="15" xfId="0" applyFont="1" applyBorder="1" applyAlignment="1">
      <alignment horizontal="left" vertical="center" wrapText="1"/>
    </xf>
    <xf numFmtId="0" fontId="15" fillId="0" borderId="15" xfId="0" applyFont="1" applyBorder="1"/>
    <xf numFmtId="0" fontId="18" fillId="8" borderId="15" xfId="3" applyFont="1" applyFill="1" applyBorder="1" applyAlignment="1">
      <alignment horizontal="center" vertical="center" wrapText="1"/>
    </xf>
    <xf numFmtId="0" fontId="18" fillId="8" borderId="15" xfId="3" applyFont="1" applyFill="1" applyBorder="1" applyAlignment="1">
      <alignment vertical="center" wrapText="1"/>
    </xf>
    <xf numFmtId="3" fontId="18" fillId="8" borderId="15" xfId="3" applyNumberFormat="1" applyFont="1" applyFill="1" applyBorder="1" applyAlignment="1">
      <alignment horizontal="center" vertical="center" wrapText="1"/>
    </xf>
    <xf numFmtId="0" fontId="20" fillId="0" borderId="15" xfId="0" applyFont="1" applyBorder="1"/>
    <xf numFmtId="0" fontId="18" fillId="8" borderId="17" xfId="0" applyFont="1" applyFill="1" applyBorder="1" applyAlignment="1">
      <alignment horizontal="center" vertical="center" wrapText="1"/>
    </xf>
    <xf numFmtId="0" fontId="18" fillId="8" borderId="22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right" vertical="center" wrapText="1"/>
    </xf>
    <xf numFmtId="0" fontId="11" fillId="0" borderId="15" xfId="0" applyFont="1" applyBorder="1"/>
    <xf numFmtId="0" fontId="11" fillId="0" borderId="15" xfId="0" applyFont="1" applyBorder="1" applyAlignment="1">
      <alignment wrapText="1" shrinkToFit="1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" fontId="14" fillId="0" borderId="22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/>
    <xf numFmtId="0" fontId="11" fillId="0" borderId="15" xfId="0" applyFont="1" applyFill="1" applyBorder="1" applyAlignment="1">
      <alignment wrapText="1" shrinkToFit="1"/>
    </xf>
    <xf numFmtId="0" fontId="11" fillId="0" borderId="15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24" fillId="0" borderId="15" xfId="0" applyNumberFormat="1" applyFont="1" applyBorder="1"/>
    <xf numFmtId="0" fontId="25" fillId="0" borderId="15" xfId="0" applyFont="1" applyBorder="1" applyAlignment="1">
      <alignment horizontal="left" vertical="center" wrapText="1"/>
    </xf>
    <xf numFmtId="2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/>
    <xf numFmtId="3" fontId="18" fillId="11" borderId="15" xfId="0" applyNumberFormat="1" applyFont="1" applyFill="1" applyBorder="1" applyAlignment="1">
      <alignment horizontal="center" vertical="center" wrapText="1"/>
    </xf>
    <xf numFmtId="0" fontId="27" fillId="0" borderId="15" xfId="0" applyFont="1" applyBorder="1"/>
    <xf numFmtId="0" fontId="27" fillId="0" borderId="15" xfId="0" applyFont="1" applyBorder="1" applyAlignment="1">
      <alignment wrapText="1" shrinkToFit="1"/>
    </xf>
    <xf numFmtId="0" fontId="27" fillId="0" borderId="15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4" fontId="27" fillId="0" borderId="22" xfId="0" applyNumberFormat="1" applyFont="1" applyFill="1" applyBorder="1" applyAlignment="1">
      <alignment horizontal="center" vertical="center" wrapText="1"/>
    </xf>
    <xf numFmtId="3" fontId="18" fillId="11" borderId="22" xfId="0" applyNumberFormat="1" applyFont="1" applyFill="1" applyBorder="1" applyAlignment="1">
      <alignment horizontal="center" vertical="center" wrapText="1"/>
    </xf>
    <xf numFmtId="3" fontId="18" fillId="11" borderId="15" xfId="3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2" fillId="0" borderId="15" xfId="0" applyFont="1" applyBorder="1"/>
    <xf numFmtId="0" fontId="12" fillId="0" borderId="0" xfId="0" applyFont="1"/>
    <xf numFmtId="3" fontId="13" fillId="11" borderId="15" xfId="0" applyNumberFormat="1" applyFont="1" applyFill="1" applyBorder="1"/>
    <xf numFmtId="0" fontId="13" fillId="8" borderId="15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3" fontId="13" fillId="11" borderId="1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/>
    </xf>
    <xf numFmtId="0" fontId="13" fillId="2" borderId="15" xfId="0" applyFont="1" applyFill="1" applyBorder="1"/>
    <xf numFmtId="4" fontId="15" fillId="0" borderId="0" xfId="0" applyNumberFormat="1" applyFont="1"/>
    <xf numFmtId="0" fontId="15" fillId="0" borderId="15" xfId="0" applyFont="1" applyFill="1" applyBorder="1" applyAlignment="1">
      <alignment horizontal="center"/>
    </xf>
    <xf numFmtId="2" fontId="15" fillId="0" borderId="15" xfId="0" applyNumberFormat="1" applyFont="1" applyFill="1" applyBorder="1" applyAlignment="1">
      <alignment horizontal="center"/>
    </xf>
    <xf numFmtId="4" fontId="15" fillId="0" borderId="15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29" fillId="8" borderId="15" xfId="0" applyFont="1" applyFill="1" applyBorder="1" applyAlignment="1">
      <alignment horizontal="center" vertical="center" wrapText="1"/>
    </xf>
    <xf numFmtId="3" fontId="29" fillId="2" borderId="15" xfId="0" applyNumberFormat="1" applyFont="1" applyFill="1" applyBorder="1" applyAlignment="1">
      <alignment horizontal="center"/>
    </xf>
    <xf numFmtId="4" fontId="29" fillId="2" borderId="15" xfId="0" applyNumberFormat="1" applyFont="1" applyFill="1" applyBorder="1" applyAlignment="1">
      <alignment horizontal="center"/>
    </xf>
    <xf numFmtId="3" fontId="29" fillId="8" borderId="15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29" fillId="2" borderId="15" xfId="0" applyNumberFormat="1" applyFont="1" applyFill="1" applyBorder="1"/>
    <xf numFmtId="0" fontId="15" fillId="2" borderId="15" xfId="0" applyFont="1" applyFill="1" applyBorder="1" applyAlignment="1">
      <alignment horizontal="right"/>
    </xf>
    <xf numFmtId="0" fontId="15" fillId="2" borderId="15" xfId="0" applyFont="1" applyFill="1" applyBorder="1"/>
    <xf numFmtId="0" fontId="15" fillId="2" borderId="15" xfId="0" applyFont="1" applyFill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2" fontId="29" fillId="2" borderId="15" xfId="0" applyNumberFormat="1" applyFont="1" applyFill="1" applyBorder="1" applyAlignment="1">
      <alignment horizontal="center" vertical="center"/>
    </xf>
    <xf numFmtId="1" fontId="29" fillId="8" borderId="1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27" fillId="2" borderId="0" xfId="7" applyFont="1" applyFill="1" applyBorder="1"/>
    <xf numFmtId="0" fontId="27" fillId="2" borderId="0" xfId="7" applyNumberFormat="1" applyFont="1" applyFill="1" applyBorder="1"/>
    <xf numFmtId="3" fontId="27" fillId="2" borderId="0" xfId="7" applyNumberFormat="1" applyFont="1" applyFill="1" applyBorder="1"/>
    <xf numFmtId="4" fontId="27" fillId="2" borderId="0" xfId="7" applyNumberFormat="1" applyFont="1" applyFill="1" applyBorder="1"/>
    <xf numFmtId="0" fontId="3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2" borderId="0" xfId="0" applyFont="1" applyFill="1"/>
    <xf numFmtId="0" fontId="12" fillId="2" borderId="0" xfId="0" applyFont="1" applyFill="1" applyAlignment="1">
      <alignment vertical="center"/>
    </xf>
    <xf numFmtId="0" fontId="27" fillId="0" borderId="0" xfId="0" applyFont="1"/>
    <xf numFmtId="0" fontId="2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0" fontId="27" fillId="0" borderId="0" xfId="7" applyFont="1" applyBorder="1"/>
    <xf numFmtId="4" fontId="18" fillId="2" borderId="0" xfId="7" applyNumberFormat="1" applyFont="1" applyFill="1" applyBorder="1"/>
    <xf numFmtId="164" fontId="27" fillId="2" borderId="0" xfId="7" applyNumberFormat="1" applyFont="1" applyFill="1" applyBorder="1"/>
    <xf numFmtId="0" fontId="18" fillId="2" borderId="0" xfId="7" applyFont="1" applyFill="1" applyBorder="1" applyAlignment="1">
      <alignment horizontal="center"/>
    </xf>
    <xf numFmtId="0" fontId="18" fillId="2" borderId="0" xfId="7" applyNumberFormat="1" applyFont="1" applyFill="1" applyBorder="1" applyAlignment="1">
      <alignment horizontal="right"/>
    </xf>
    <xf numFmtId="4" fontId="12" fillId="0" borderId="0" xfId="0" applyNumberFormat="1" applyFont="1" applyAlignment="1">
      <alignment vertical="center"/>
    </xf>
    <xf numFmtId="0" fontId="3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0" fontId="12" fillId="2" borderId="1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3" fontId="12" fillId="2" borderId="15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3" fontId="12" fillId="0" borderId="15" xfId="0" applyNumberFormat="1" applyFont="1" applyBorder="1" applyAlignment="1">
      <alignment horizontal="center" vertical="center"/>
    </xf>
    <xf numFmtId="3" fontId="13" fillId="11" borderId="15" xfId="0" applyNumberFormat="1" applyFont="1" applyFill="1" applyBorder="1" applyAlignment="1">
      <alignment vertical="center"/>
    </xf>
    <xf numFmtId="3" fontId="13" fillId="0" borderId="15" xfId="0" applyNumberFormat="1" applyFont="1" applyBorder="1" applyAlignment="1">
      <alignment horizontal="center" vertical="center"/>
    </xf>
    <xf numFmtId="0" fontId="13" fillId="8" borderId="15" xfId="0" applyFont="1" applyFill="1" applyBorder="1" applyAlignment="1">
      <alignment vertical="center"/>
    </xf>
    <xf numFmtId="0" fontId="12" fillId="8" borderId="15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 wrapText="1"/>
    </xf>
    <xf numFmtId="3" fontId="13" fillId="2" borderId="15" xfId="0" applyNumberFormat="1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wrapText="1"/>
    </xf>
    <xf numFmtId="0" fontId="27" fillId="0" borderId="15" xfId="7" applyNumberFormat="1" applyFont="1" applyBorder="1" applyAlignment="1">
      <alignment horizontal="center"/>
    </xf>
    <xf numFmtId="0" fontId="27" fillId="0" borderId="15" xfId="7" applyNumberFormat="1" applyFont="1" applyBorder="1"/>
    <xf numFmtId="3" fontId="27" fillId="0" borderId="15" xfId="7" applyNumberFormat="1" applyFont="1" applyBorder="1"/>
    <xf numFmtId="0" fontId="27" fillId="0" borderId="15" xfId="7" applyFont="1" applyBorder="1" applyAlignment="1">
      <alignment horizontal="left" vertical="center" wrapText="1"/>
    </xf>
    <xf numFmtId="3" fontId="18" fillId="2" borderId="15" xfId="7" applyNumberFormat="1" applyFont="1" applyFill="1" applyBorder="1"/>
    <xf numFmtId="0" fontId="18" fillId="2" borderId="15" xfId="7" applyNumberFormat="1" applyFont="1" applyFill="1" applyBorder="1" applyAlignment="1">
      <alignment horizontal="right"/>
    </xf>
    <xf numFmtId="0" fontId="38" fillId="0" borderId="15" xfId="0" applyFont="1" applyBorder="1" applyAlignment="1">
      <alignment horizontal="right" vertical="center"/>
    </xf>
    <xf numFmtId="173" fontId="27" fillId="0" borderId="15" xfId="7" applyNumberFormat="1" applyFont="1" applyBorder="1"/>
    <xf numFmtId="0" fontId="18" fillId="2" borderId="15" xfId="7" applyNumberFormat="1" applyFont="1" applyFill="1" applyBorder="1" applyAlignment="1">
      <alignment horizontal="right"/>
    </xf>
    <xf numFmtId="3" fontId="31" fillId="11" borderId="15" xfId="7" applyNumberFormat="1" applyFont="1" applyFill="1" applyBorder="1"/>
    <xf numFmtId="3" fontId="13" fillId="2" borderId="0" xfId="0" applyNumberFormat="1" applyFont="1" applyFill="1" applyBorder="1" applyAlignment="1">
      <alignment vertical="center"/>
    </xf>
    <xf numFmtId="0" fontId="27" fillId="8" borderId="15" xfId="7" applyFont="1" applyFill="1" applyBorder="1" applyAlignment="1">
      <alignment horizontal="center" vertical="center" wrapText="1"/>
    </xf>
    <xf numFmtId="0" fontId="27" fillId="8" borderId="15" xfId="7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27" fillId="2" borderId="15" xfId="7" applyFont="1" applyFill="1" applyBorder="1"/>
    <xf numFmtId="0" fontId="15" fillId="8" borderId="15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/>
    </xf>
    <xf numFmtId="3" fontId="29" fillId="11" borderId="15" xfId="0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 horizontal="left" vertical="center" wrapText="1"/>
    </xf>
    <xf numFmtId="0" fontId="27" fillId="0" borderId="15" xfId="7" applyFont="1" applyBorder="1" applyAlignment="1">
      <alignment horizontal="left" vertical="top"/>
    </xf>
    <xf numFmtId="3" fontId="18" fillId="2" borderId="0" xfId="7" applyNumberFormat="1" applyFont="1" applyFill="1" applyBorder="1" applyAlignment="1">
      <alignment horizontal="center"/>
    </xf>
    <xf numFmtId="0" fontId="40" fillId="2" borderId="0" xfId="9" applyFont="1" applyFill="1" applyAlignment="1">
      <alignment horizontal="center" vertical="center"/>
    </xf>
    <xf numFmtId="0" fontId="40" fillId="2" borderId="0" xfId="9" applyFont="1" applyFill="1" applyAlignment="1">
      <alignment vertical="center"/>
    </xf>
    <xf numFmtId="0" fontId="40" fillId="2" borderId="0" xfId="9" applyFont="1" applyFill="1" applyAlignment="1">
      <alignment horizontal="left" vertical="center"/>
    </xf>
    <xf numFmtId="0" fontId="40" fillId="2" borderId="0" xfId="9" applyFont="1" applyFill="1" applyBorder="1" applyAlignment="1">
      <alignment horizontal="left" vertical="center"/>
    </xf>
    <xf numFmtId="0" fontId="40" fillId="2" borderId="1" xfId="9" applyFont="1" applyFill="1" applyBorder="1" applyAlignment="1">
      <alignment horizontal="left" vertical="center"/>
    </xf>
    <xf numFmtId="0" fontId="40" fillId="2" borderId="1" xfId="9" applyFont="1" applyFill="1" applyBorder="1" applyAlignment="1">
      <alignment horizontal="left" vertical="center" wrapText="1"/>
    </xf>
    <xf numFmtId="165" fontId="40" fillId="2" borderId="1" xfId="9" applyNumberFormat="1" applyFont="1" applyFill="1" applyBorder="1" applyAlignment="1">
      <alignment horizontal="center" vertical="center" wrapText="1"/>
    </xf>
    <xf numFmtId="1" fontId="40" fillId="2" borderId="1" xfId="9" applyNumberFormat="1" applyFont="1" applyFill="1" applyBorder="1" applyAlignment="1">
      <alignment horizontal="center" vertical="center" wrapText="1"/>
    </xf>
    <xf numFmtId="165" fontId="40" fillId="2" borderId="1" xfId="9" applyNumberFormat="1" applyFont="1" applyFill="1" applyBorder="1" applyAlignment="1">
      <alignment horizontal="center" vertical="center"/>
    </xf>
    <xf numFmtId="1" fontId="40" fillId="2" borderId="1" xfId="9" applyNumberFormat="1" applyFont="1" applyFill="1" applyBorder="1" applyAlignment="1">
      <alignment horizontal="center" vertical="center"/>
    </xf>
    <xf numFmtId="0" fontId="40" fillId="2" borderId="1" xfId="9" applyFont="1" applyFill="1" applyBorder="1" applyAlignment="1">
      <alignment horizontal="center" vertical="center"/>
    </xf>
    <xf numFmtId="0" fontId="41" fillId="2" borderId="1" xfId="9" applyFont="1" applyFill="1" applyBorder="1" applyAlignment="1">
      <alignment horizontal="left" vertical="center" wrapText="1"/>
    </xf>
    <xf numFmtId="14" fontId="40" fillId="2" borderId="1" xfId="9" applyNumberFormat="1" applyFont="1" applyFill="1" applyBorder="1" applyAlignment="1">
      <alignment horizontal="left" vertical="center"/>
    </xf>
    <xf numFmtId="165" fontId="16" fillId="2" borderId="1" xfId="9" applyNumberFormat="1" applyFont="1" applyFill="1" applyBorder="1" applyAlignment="1">
      <alignment horizontal="center" vertical="center"/>
    </xf>
    <xf numFmtId="2" fontId="40" fillId="2" borderId="1" xfId="9" applyNumberFormat="1" applyFont="1" applyFill="1" applyBorder="1" applyAlignment="1">
      <alignment horizontal="center" vertical="center"/>
    </xf>
    <xf numFmtId="2" fontId="16" fillId="2" borderId="1" xfId="9" applyNumberFormat="1" applyFont="1" applyFill="1" applyBorder="1" applyAlignment="1">
      <alignment horizontal="center" vertical="center"/>
    </xf>
    <xf numFmtId="0" fontId="42" fillId="2" borderId="1" xfId="9" applyFont="1" applyFill="1" applyBorder="1" applyAlignment="1">
      <alignment horizontal="left" vertical="center"/>
    </xf>
    <xf numFmtId="2" fontId="16" fillId="2" borderId="0" xfId="9" applyNumberFormat="1" applyFont="1" applyFill="1" applyAlignment="1">
      <alignment vertical="center"/>
    </xf>
    <xf numFmtId="0" fontId="16" fillId="2" borderId="0" xfId="9" applyFont="1" applyFill="1" applyAlignment="1">
      <alignment horizontal="center" vertical="center"/>
    </xf>
    <xf numFmtId="0" fontId="40" fillId="2" borderId="15" xfId="9" applyFont="1" applyFill="1" applyBorder="1" applyAlignment="1">
      <alignment horizontal="left" vertical="center"/>
    </xf>
    <xf numFmtId="0" fontId="40" fillId="0" borderId="15" xfId="0" applyFont="1" applyBorder="1" applyAlignment="1">
      <alignment vertical="center"/>
    </xf>
    <xf numFmtId="2" fontId="40" fillId="0" borderId="15" xfId="0" applyNumberFormat="1" applyFont="1" applyBorder="1" applyAlignment="1">
      <alignment vertical="center"/>
    </xf>
    <xf numFmtId="2" fontId="40" fillId="2" borderId="15" xfId="0" applyNumberFormat="1" applyFont="1" applyFill="1" applyBorder="1" applyAlignment="1">
      <alignment vertical="center"/>
    </xf>
    <xf numFmtId="0" fontId="45" fillId="2" borderId="0" xfId="9" applyFont="1" applyFill="1" applyAlignment="1">
      <alignment vertical="center"/>
    </xf>
    <xf numFmtId="0" fontId="16" fillId="8" borderId="1" xfId="9" applyFont="1" applyFill="1" applyBorder="1" applyAlignment="1">
      <alignment horizontal="left" vertical="center"/>
    </xf>
    <xf numFmtId="0" fontId="16" fillId="8" borderId="1" xfId="9" applyFont="1" applyFill="1" applyBorder="1" applyAlignment="1">
      <alignment horizontal="left" vertical="center" wrapText="1"/>
    </xf>
    <xf numFmtId="0" fontId="16" fillId="8" borderId="1" xfId="9" applyFont="1" applyFill="1" applyBorder="1" applyAlignment="1">
      <alignment horizontal="center" vertical="center" wrapText="1"/>
    </xf>
    <xf numFmtId="0" fontId="16" fillId="8" borderId="9" xfId="9" applyFont="1" applyFill="1" applyBorder="1" applyAlignment="1">
      <alignment horizontal="left" vertical="center"/>
    </xf>
    <xf numFmtId="0" fontId="4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9" fillId="2" borderId="0" xfId="9" applyFont="1" applyFill="1" applyAlignment="1">
      <alignment horizontal="left"/>
    </xf>
    <xf numFmtId="0" fontId="44" fillId="2" borderId="0" xfId="9" applyFont="1" applyFill="1" applyAlignment="1">
      <alignment horizontal="left"/>
    </xf>
    <xf numFmtId="3" fontId="43" fillId="11" borderId="15" xfId="9" applyNumberFormat="1" applyFont="1" applyFill="1" applyBorder="1" applyAlignment="1">
      <alignment horizontal="center" vertical="center"/>
    </xf>
    <xf numFmtId="0" fontId="16" fillId="2" borderId="0" xfId="9" applyFont="1" applyFill="1" applyAlignment="1">
      <alignment horizontal="right" vertical="center"/>
    </xf>
    <xf numFmtId="0" fontId="16" fillId="2" borderId="1" xfId="9" applyFont="1" applyFill="1" applyBorder="1" applyAlignment="1">
      <alignment horizontal="right" vertical="center"/>
    </xf>
    <xf numFmtId="2" fontId="30" fillId="9" borderId="1" xfId="9" applyNumberFormat="1" applyFont="1" applyFill="1" applyBorder="1" applyAlignment="1">
      <alignment horizontal="center" vertical="center"/>
    </xf>
    <xf numFmtId="4" fontId="30" fillId="9" borderId="1" xfId="9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vertical="top"/>
    </xf>
    <xf numFmtId="0" fontId="48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49" fillId="0" borderId="0" xfId="0" applyFont="1"/>
    <xf numFmtId="0" fontId="50" fillId="0" borderId="0" xfId="0" applyFont="1" applyFill="1" applyBorder="1"/>
    <xf numFmtId="0" fontId="50" fillId="0" borderId="0" xfId="0" applyFont="1" applyFill="1" applyBorder="1" applyAlignment="1">
      <alignment vertical="top"/>
    </xf>
    <xf numFmtId="0" fontId="30" fillId="2" borderId="0" xfId="0" applyFont="1" applyFill="1" applyBorder="1"/>
    <xf numFmtId="0" fontId="51" fillId="0" borderId="0" xfId="0" applyFont="1" applyAlignment="1">
      <alignment horizontal="left" vertical="center" indent="5"/>
    </xf>
    <xf numFmtId="0" fontId="52" fillId="0" borderId="0" xfId="0" applyFont="1" applyAlignment="1">
      <alignment horizontal="left" vertical="center" indent="5"/>
    </xf>
    <xf numFmtId="0" fontId="29" fillId="2" borderId="0" xfId="0" applyFont="1" applyFill="1" applyBorder="1"/>
    <xf numFmtId="0" fontId="10" fillId="0" borderId="0" xfId="0" applyFont="1"/>
    <xf numFmtId="0" fontId="53" fillId="2" borderId="0" xfId="0" applyFont="1" applyFill="1" applyBorder="1" applyAlignment="1"/>
    <xf numFmtId="0" fontId="53" fillId="2" borderId="0" xfId="0" applyFont="1" applyFill="1" applyBorder="1"/>
    <xf numFmtId="0" fontId="15" fillId="0" borderId="0" xfId="0" applyFont="1" applyFill="1"/>
    <xf numFmtId="2" fontId="15" fillId="0" borderId="0" xfId="0" applyNumberFormat="1" applyFont="1" applyFill="1"/>
    <xf numFmtId="0" fontId="15" fillId="0" borderId="0" xfId="0" applyFont="1" applyFill="1" applyAlignment="1">
      <alignment vertical="top"/>
    </xf>
    <xf numFmtId="0" fontId="48" fillId="0" borderId="0" xfId="0" applyFont="1" applyFill="1"/>
    <xf numFmtId="0" fontId="15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0" fontId="15" fillId="0" borderId="0" xfId="1" applyFont="1" applyFill="1" applyBorder="1" applyAlignment="1">
      <alignment vertical="top" wrapText="1"/>
    </xf>
    <xf numFmtId="0" fontId="15" fillId="0" borderId="0" xfId="1" applyFont="1" applyFill="1"/>
    <xf numFmtId="0" fontId="48" fillId="0" borderId="0" xfId="1" applyFont="1" applyFill="1"/>
    <xf numFmtId="0" fontId="54" fillId="2" borderId="0" xfId="0" applyFont="1" applyFill="1"/>
    <xf numFmtId="0" fontId="15" fillId="0" borderId="0" xfId="1" applyFont="1" applyFill="1" applyBorder="1"/>
    <xf numFmtId="0" fontId="15" fillId="2" borderId="0" xfId="0" applyFont="1" applyFill="1"/>
    <xf numFmtId="0" fontId="15" fillId="0" borderId="0" xfId="1" applyFont="1"/>
    <xf numFmtId="0" fontId="15" fillId="0" borderId="10" xfId="0" applyFont="1" applyFill="1" applyBorder="1"/>
    <xf numFmtId="2" fontId="15" fillId="0" borderId="10" xfId="0" applyNumberFormat="1" applyFont="1" applyFill="1" applyBorder="1"/>
    <xf numFmtId="0" fontId="48" fillId="2" borderId="15" xfId="0" applyFont="1" applyFill="1" applyBorder="1" applyAlignment="1">
      <alignment horizontal="center" vertical="center" wrapText="1"/>
    </xf>
    <xf numFmtId="4" fontId="48" fillId="2" borderId="15" xfId="0" applyNumberFormat="1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14" fontId="15" fillId="2" borderId="15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4" fontId="48" fillId="0" borderId="15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31" fillId="8" borderId="15" xfId="0" applyFont="1" applyFill="1" applyBorder="1" applyAlignment="1">
      <alignment horizontal="center" vertical="center" wrapText="1"/>
    </xf>
    <xf numFmtId="0" fontId="31" fillId="8" borderId="15" xfId="0" applyFont="1" applyFill="1" applyBorder="1" applyAlignment="1">
      <alignment horizontal="center" vertical="center"/>
    </xf>
    <xf numFmtId="3" fontId="30" fillId="11" borderId="15" xfId="0" applyNumberFormat="1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/>
    </xf>
    <xf numFmtId="16" fontId="48" fillId="2" borderId="15" xfId="1" applyNumberFormat="1" applyFont="1" applyFill="1" applyBorder="1"/>
    <xf numFmtId="16" fontId="15" fillId="2" borderId="15" xfId="1" applyNumberFormat="1" applyFont="1" applyFill="1" applyBorder="1"/>
    <xf numFmtId="0" fontId="31" fillId="0" borderId="15" xfId="0" applyFont="1" applyBorder="1" applyAlignment="1">
      <alignment horizontal="right" vertical="center"/>
    </xf>
    <xf numFmtId="0" fontId="31" fillId="0" borderId="15" xfId="0" applyFont="1" applyBorder="1" applyAlignment="1">
      <alignment horizontal="right"/>
    </xf>
    <xf numFmtId="0" fontId="29" fillId="8" borderId="15" xfId="1" applyFont="1" applyFill="1" applyBorder="1" applyAlignment="1">
      <alignment horizontal="center" vertical="center"/>
    </xf>
    <xf numFmtId="0" fontId="29" fillId="8" borderId="15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3" fontId="29" fillId="9" borderId="15" xfId="0" applyNumberFormat="1" applyFont="1" applyFill="1" applyBorder="1" applyAlignment="1">
      <alignment horizontal="center"/>
    </xf>
    <xf numFmtId="3" fontId="15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3" fontId="29" fillId="9" borderId="15" xfId="0" applyNumberFormat="1" applyFont="1" applyFill="1" applyBorder="1" applyAlignment="1">
      <alignment horizontal="center" vertical="center"/>
    </xf>
    <xf numFmtId="0" fontId="48" fillId="0" borderId="15" xfId="0" applyFont="1" applyBorder="1" applyAlignment="1"/>
    <xf numFmtId="0" fontId="31" fillId="0" borderId="15" xfId="0" applyFont="1" applyFill="1" applyBorder="1" applyAlignment="1">
      <alignment horizontal="right" vertical="center"/>
    </xf>
    <xf numFmtId="2" fontId="48" fillId="0" borderId="15" xfId="0" applyNumberFormat="1" applyFont="1" applyFill="1" applyBorder="1" applyAlignment="1">
      <alignment horizontal="center"/>
    </xf>
    <xf numFmtId="0" fontId="48" fillId="0" borderId="15" xfId="0" applyFont="1" applyFill="1" applyBorder="1"/>
    <xf numFmtId="0" fontId="48" fillId="0" borderId="15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vertical="top"/>
    </xf>
    <xf numFmtId="0" fontId="48" fillId="0" borderId="15" xfId="0" applyFont="1" applyFill="1" applyBorder="1" applyAlignment="1"/>
    <xf numFmtId="0" fontId="31" fillId="0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right"/>
    </xf>
    <xf numFmtId="3" fontId="31" fillId="9" borderId="15" xfId="0" applyNumberFormat="1" applyFont="1" applyFill="1" applyBorder="1" applyAlignment="1">
      <alignment horizontal="center"/>
    </xf>
    <xf numFmtId="3" fontId="31" fillId="2" borderId="15" xfId="0" applyNumberFormat="1" applyFont="1" applyFill="1" applyBorder="1" applyAlignment="1">
      <alignment horizontal="center"/>
    </xf>
    <xf numFmtId="0" fontId="12" fillId="2" borderId="15" xfId="0" applyFont="1" applyFill="1" applyBorder="1"/>
    <xf numFmtId="0" fontId="12" fillId="2" borderId="15" xfId="0" applyFont="1" applyFill="1" applyBorder="1" applyAlignment="1">
      <alignment horizontal="center" vertical="center" wrapText="1"/>
    </xf>
    <xf numFmtId="2" fontId="12" fillId="2" borderId="15" xfId="0" applyNumberFormat="1" applyFont="1" applyFill="1" applyBorder="1"/>
    <xf numFmtId="0" fontId="47" fillId="2" borderId="0" xfId="0" applyFont="1" applyFill="1"/>
    <xf numFmtId="0" fontId="56" fillId="0" borderId="0" xfId="0" applyFont="1"/>
    <xf numFmtId="0" fontId="57" fillId="2" borderId="0" xfId="0" applyFont="1" applyFill="1"/>
    <xf numFmtId="10" fontId="15" fillId="2" borderId="0" xfId="0" applyNumberFormat="1" applyFont="1" applyFill="1"/>
    <xf numFmtId="0" fontId="15" fillId="11" borderId="15" xfId="0" applyFont="1" applyFill="1" applyBorder="1"/>
    <xf numFmtId="10" fontId="15" fillId="2" borderId="15" xfId="0" applyNumberFormat="1" applyFont="1" applyFill="1" applyBorder="1"/>
    <xf numFmtId="1" fontId="29" fillId="11" borderId="15" xfId="0" applyNumberFormat="1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3" fontId="58" fillId="0" borderId="15" xfId="0" applyNumberFormat="1" applyFont="1" applyBorder="1" applyAlignment="1">
      <alignment horizontal="right" vertical="center"/>
    </xf>
    <xf numFmtId="10" fontId="58" fillId="0" borderId="15" xfId="0" applyNumberFormat="1" applyFont="1" applyBorder="1" applyAlignment="1">
      <alignment horizontal="right" vertical="center"/>
    </xf>
    <xf numFmtId="0" fontId="58" fillId="9" borderId="15" xfId="0" applyFont="1" applyFill="1" applyBorder="1" applyAlignment="1">
      <alignment vertical="center"/>
    </xf>
    <xf numFmtId="3" fontId="58" fillId="9" borderId="15" xfId="0" applyNumberFormat="1" applyFont="1" applyFill="1" applyBorder="1" applyAlignment="1">
      <alignment horizontal="right" vertical="center"/>
    </xf>
    <xf numFmtId="10" fontId="58" fillId="9" borderId="15" xfId="0" applyNumberFormat="1" applyFont="1" applyFill="1" applyBorder="1" applyAlignment="1">
      <alignment horizontal="right" vertical="center"/>
    </xf>
    <xf numFmtId="1" fontId="58" fillId="0" borderId="15" xfId="0" applyNumberFormat="1" applyFont="1" applyBorder="1" applyAlignment="1">
      <alignment horizontal="right" vertical="center"/>
    </xf>
    <xf numFmtId="9" fontId="58" fillId="0" borderId="15" xfId="0" applyNumberFormat="1" applyFont="1" applyBorder="1" applyAlignment="1">
      <alignment vertical="center"/>
    </xf>
    <xf numFmtId="0" fontId="12" fillId="2" borderId="0" xfId="0" applyFont="1" applyFill="1"/>
    <xf numFmtId="0" fontId="15" fillId="2" borderId="15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9" fillId="10" borderId="14" xfId="10" applyFont="1" applyFill="1" applyBorder="1" applyAlignment="1">
      <alignment horizontal="center"/>
    </xf>
    <xf numFmtId="3" fontId="48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3" fontId="48" fillId="0" borderId="15" xfId="0" applyNumberFormat="1" applyFont="1" applyBorder="1" applyAlignment="1">
      <alignment horizontal="center" vertical="center" wrapText="1"/>
    </xf>
    <xf numFmtId="0" fontId="10" fillId="2" borderId="0" xfId="0" applyFont="1" applyFill="1"/>
    <xf numFmtId="0" fontId="59" fillId="2" borderId="14" xfId="10" applyFont="1" applyFill="1" applyBorder="1" applyAlignment="1">
      <alignment horizontal="center"/>
    </xf>
    <xf numFmtId="0" fontId="48" fillId="10" borderId="14" xfId="10" applyFont="1" applyFill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0" fontId="60" fillId="0" borderId="15" xfId="0" applyFont="1" applyBorder="1" applyAlignment="1">
      <alignment horizontal="center" vertical="center"/>
    </xf>
    <xf numFmtId="10" fontId="15" fillId="0" borderId="0" xfId="8" applyNumberFormat="1" applyFont="1"/>
    <xf numFmtId="0" fontId="58" fillId="2" borderId="15" xfId="0" applyFont="1" applyFill="1" applyBorder="1" applyAlignment="1">
      <alignment vertical="center"/>
    </xf>
    <xf numFmtId="3" fontId="58" fillId="2" borderId="15" xfId="0" applyNumberFormat="1" applyFont="1" applyFill="1" applyBorder="1" applyAlignment="1">
      <alignment horizontal="right" vertical="center"/>
    </xf>
    <xf numFmtId="0" fontId="53" fillId="0" borderId="0" xfId="0" applyFont="1"/>
    <xf numFmtId="10" fontId="15" fillId="0" borderId="0" xfId="0" applyNumberFormat="1" applyFont="1"/>
    <xf numFmtId="16" fontId="15" fillId="0" borderId="15" xfId="0" applyNumberFormat="1" applyFont="1" applyBorder="1" applyAlignment="1">
      <alignment horizontal="left"/>
    </xf>
    <xf numFmtId="1" fontId="15" fillId="0" borderId="15" xfId="0" applyNumberFormat="1" applyFont="1" applyBorder="1" applyAlignment="1">
      <alignment horizontal="center"/>
    </xf>
    <xf numFmtId="1" fontId="29" fillId="9" borderId="15" xfId="0" applyNumberFormat="1" applyFont="1" applyFill="1" applyBorder="1" applyAlignment="1">
      <alignment horizontal="center"/>
    </xf>
    <xf numFmtId="1" fontId="31" fillId="9" borderId="15" xfId="0" applyNumberFormat="1" applyFont="1" applyFill="1" applyBorder="1" applyAlignment="1">
      <alignment horizontal="center"/>
    </xf>
    <xf numFmtId="0" fontId="60" fillId="2" borderId="0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vertical="center"/>
    </xf>
    <xf numFmtId="3" fontId="58" fillId="2" borderId="0" xfId="0" applyNumberFormat="1" applyFont="1" applyFill="1" applyBorder="1" applyAlignment="1">
      <alignment horizontal="right" vertical="center"/>
    </xf>
    <xf numFmtId="10" fontId="58" fillId="2" borderId="0" xfId="0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 horizontal="right" vertical="center"/>
    </xf>
    <xf numFmtId="3" fontId="29" fillId="2" borderId="0" xfId="0" applyNumberFormat="1" applyFont="1" applyFill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9" fontId="58" fillId="2" borderId="0" xfId="0" applyNumberFormat="1" applyFont="1" applyFill="1" applyBorder="1" applyAlignment="1">
      <alignment vertical="center"/>
    </xf>
    <xf numFmtId="0" fontId="15" fillId="0" borderId="17" xfId="0" applyFont="1" applyBorder="1"/>
    <xf numFmtId="0" fontId="15" fillId="0" borderId="18" xfId="0" applyFont="1" applyBorder="1" applyAlignment="1">
      <alignment horizontal="right"/>
    </xf>
    <xf numFmtId="1" fontId="48" fillId="0" borderId="15" xfId="0" applyNumberFormat="1" applyFont="1" applyBorder="1" applyAlignment="1">
      <alignment horizontal="center" vertical="center" wrapText="1"/>
    </xf>
    <xf numFmtId="169" fontId="48" fillId="0" borderId="15" xfId="0" applyNumberFormat="1" applyFont="1" applyFill="1" applyBorder="1" applyAlignment="1">
      <alignment horizontal="center"/>
    </xf>
    <xf numFmtId="169" fontId="15" fillId="0" borderId="15" xfId="0" applyNumberFormat="1" applyFont="1" applyFill="1" applyBorder="1" applyAlignment="1">
      <alignment horizontal="center"/>
    </xf>
    <xf numFmtId="169" fontId="15" fillId="0" borderId="15" xfId="0" applyNumberFormat="1" applyFont="1" applyBorder="1" applyAlignment="1">
      <alignment horizontal="center"/>
    </xf>
    <xf numFmtId="0" fontId="29" fillId="9" borderId="15" xfId="0" applyFont="1" applyFill="1" applyBorder="1" applyAlignment="1">
      <alignment horizontal="right" wrapText="1"/>
    </xf>
    <xf numFmtId="0" fontId="59" fillId="0" borderId="14" xfId="10" applyFont="1" applyBorder="1" applyAlignment="1">
      <alignment horizontal="left" vertical="center" wrapText="1"/>
    </xf>
    <xf numFmtId="0" fontId="59" fillId="0" borderId="14" xfId="10" applyFont="1" applyFill="1" applyBorder="1" applyAlignment="1">
      <alignment horizontal="left" vertical="center" wrapText="1"/>
    </xf>
    <xf numFmtId="0" fontId="48" fillId="0" borderId="14" xfId="1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29" fillId="11" borderId="24" xfId="0" applyFont="1" applyFill="1" applyBorder="1" applyAlignment="1">
      <alignment horizontal="center" vertical="center" wrapText="1"/>
    </xf>
    <xf numFmtId="0" fontId="60" fillId="8" borderId="15" xfId="0" applyFont="1" applyFill="1" applyBorder="1" applyAlignment="1">
      <alignment horizontal="center" vertical="center"/>
    </xf>
    <xf numFmtId="3" fontId="58" fillId="0" borderId="15" xfId="0" applyNumberFormat="1" applyFont="1" applyBorder="1" applyAlignment="1">
      <alignment horizontal="center" vertical="center"/>
    </xf>
    <xf numFmtId="10" fontId="58" fillId="0" borderId="15" xfId="0" applyNumberFormat="1" applyFont="1" applyBorder="1" applyAlignment="1">
      <alignment horizontal="center" vertical="center"/>
    </xf>
    <xf numFmtId="0" fontId="58" fillId="2" borderId="15" xfId="0" applyFont="1" applyFill="1" applyBorder="1" applyAlignment="1">
      <alignment horizontal="center" vertical="center"/>
    </xf>
    <xf numFmtId="3" fontId="58" fillId="2" borderId="15" xfId="0" applyNumberFormat="1" applyFont="1" applyFill="1" applyBorder="1" applyAlignment="1">
      <alignment horizontal="center" vertical="center"/>
    </xf>
    <xf numFmtId="10" fontId="58" fillId="9" borderId="15" xfId="0" applyNumberFormat="1" applyFont="1" applyFill="1" applyBorder="1" applyAlignment="1">
      <alignment horizontal="center" vertical="center"/>
    </xf>
    <xf numFmtId="9" fontId="58" fillId="0" borderId="15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9" fontId="15" fillId="0" borderId="15" xfId="0" applyNumberFormat="1" applyFont="1" applyBorder="1" applyAlignment="1">
      <alignment horizontal="center" vertical="center"/>
    </xf>
    <xf numFmtId="169" fontId="48" fillId="0" borderId="15" xfId="0" applyNumberFormat="1" applyFont="1" applyBorder="1" applyAlignment="1">
      <alignment horizontal="center" vertical="center"/>
    </xf>
    <xf numFmtId="3" fontId="13" fillId="9" borderId="15" xfId="0" applyNumberFormat="1" applyFont="1" applyFill="1" applyBorder="1" applyAlignment="1">
      <alignment horizontal="center" vertical="center"/>
    </xf>
    <xf numFmtId="3" fontId="30" fillId="11" borderId="25" xfId="0" applyNumberFormat="1" applyFont="1" applyFill="1" applyBorder="1" applyAlignment="1">
      <alignment horizontal="center"/>
    </xf>
    <xf numFmtId="0" fontId="31" fillId="8" borderId="1" xfId="0" applyFont="1" applyFill="1" applyBorder="1" applyAlignment="1">
      <alignment horizontal="center" vertical="center" wrapText="1"/>
    </xf>
    <xf numFmtId="0" fontId="61" fillId="0" borderId="0" xfId="0" applyFont="1"/>
    <xf numFmtId="0" fontId="62" fillId="0" borderId="0" xfId="0" applyFont="1"/>
    <xf numFmtId="0" fontId="38" fillId="0" borderId="0" xfId="0" applyFont="1"/>
    <xf numFmtId="0" fontId="48" fillId="0" borderId="0" xfId="0" applyFont="1"/>
    <xf numFmtId="0" fontId="63" fillId="0" borderId="0" xfId="0" applyFont="1"/>
    <xf numFmtId="4" fontId="12" fillId="0" borderId="0" xfId="0" applyNumberFormat="1" applyFont="1"/>
    <xf numFmtId="0" fontId="12" fillId="6" borderId="1" xfId="0" applyFont="1" applyFill="1" applyBorder="1"/>
    <xf numFmtId="2" fontId="12" fillId="6" borderId="1" xfId="0" applyNumberFormat="1" applyFont="1" applyFill="1" applyBorder="1"/>
    <xf numFmtId="1" fontId="12" fillId="0" borderId="0" xfId="0" applyNumberFormat="1" applyFont="1"/>
    <xf numFmtId="0" fontId="12" fillId="6" borderId="5" xfId="0" applyFont="1" applyFill="1" applyBorder="1" applyAlignment="1">
      <alignment horizontal="left" wrapText="1"/>
    </xf>
    <xf numFmtId="0" fontId="36" fillId="0" borderId="0" xfId="0" applyFont="1"/>
    <xf numFmtId="0" fontId="12" fillId="0" borderId="3" xfId="0" applyFont="1" applyFill="1" applyBorder="1"/>
    <xf numFmtId="2" fontId="36" fillId="0" borderId="0" xfId="0" applyNumberFormat="1" applyFont="1"/>
    <xf numFmtId="0" fontId="12" fillId="0" borderId="4" xfId="0" applyFont="1" applyFill="1" applyBorder="1"/>
    <xf numFmtId="0" fontId="27" fillId="0" borderId="4" xfId="0" applyFont="1" applyFill="1" applyBorder="1"/>
    <xf numFmtId="0" fontId="23" fillId="0" borderId="0" xfId="0" applyFont="1"/>
    <xf numFmtId="0" fontId="18" fillId="6" borderId="5" xfId="0" applyFont="1" applyFill="1" applyBorder="1" applyAlignment="1">
      <alignment horizontal="left" wrapText="1"/>
    </xf>
    <xf numFmtId="0" fontId="27" fillId="6" borderId="7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" fontId="27" fillId="0" borderId="0" xfId="0" applyNumberFormat="1" applyFont="1"/>
    <xf numFmtId="0" fontId="13" fillId="8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wrapText="1"/>
    </xf>
    <xf numFmtId="0" fontId="13" fillId="8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right"/>
    </xf>
    <xf numFmtId="4" fontId="13" fillId="11" borderId="1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4" fontId="18" fillId="8" borderId="1" xfId="0" applyNumberFormat="1" applyFont="1" applyFill="1" applyBorder="1" applyAlignment="1">
      <alignment horizontal="center" vertical="center" wrapText="1"/>
    </xf>
    <xf numFmtId="4" fontId="27" fillId="6" borderId="7" xfId="0" applyNumberFormat="1" applyFont="1" applyFill="1" applyBorder="1" applyAlignment="1">
      <alignment horizontal="center"/>
    </xf>
    <xf numFmtId="2" fontId="18" fillId="11" borderId="1" xfId="0" applyNumberFormat="1" applyFont="1" applyFill="1" applyBorder="1" applyAlignment="1">
      <alignment horizontal="center"/>
    </xf>
    <xf numFmtId="4" fontId="12" fillId="0" borderId="15" xfId="0" applyNumberFormat="1" applyFont="1" applyBorder="1" applyAlignment="1">
      <alignment horizontal="right"/>
    </xf>
    <xf numFmtId="0" fontId="13" fillId="2" borderId="15" xfId="0" applyFont="1" applyFill="1" applyBorder="1" applyAlignment="1">
      <alignment horizontal="right" vertical="center" wrapText="1"/>
    </xf>
    <xf numFmtId="3" fontId="13" fillId="11" borderId="15" xfId="0" applyNumberFormat="1" applyFont="1" applyFill="1" applyBorder="1" applyAlignment="1">
      <alignment horizontal="right" vertical="center" wrapText="1"/>
    </xf>
    <xf numFmtId="4" fontId="27" fillId="0" borderId="15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wrapText="1"/>
    </xf>
    <xf numFmtId="4" fontId="12" fillId="0" borderId="15" xfId="0" applyNumberFormat="1" applyFont="1" applyBorder="1" applyAlignment="1">
      <alignment horizontal="center"/>
    </xf>
    <xf numFmtId="4" fontId="27" fillId="0" borderId="15" xfId="0" applyNumberFormat="1" applyFont="1" applyBorder="1" applyAlignment="1">
      <alignment horizontal="center"/>
    </xf>
    <xf numFmtId="0" fontId="64" fillId="0" borderId="15" xfId="0" applyFont="1" applyBorder="1" applyAlignment="1">
      <alignment horizontal="right" wrapText="1"/>
    </xf>
    <xf numFmtId="2" fontId="64" fillId="0" borderId="15" xfId="0" applyNumberFormat="1" applyFont="1" applyBorder="1"/>
    <xf numFmtId="0" fontId="38" fillId="0" borderId="15" xfId="0" applyFont="1" applyBorder="1" applyAlignment="1">
      <alignment horizontal="right" wrapText="1"/>
    </xf>
    <xf numFmtId="0" fontId="13" fillId="2" borderId="15" xfId="0" applyFont="1" applyFill="1" applyBorder="1" applyAlignment="1">
      <alignment horizontal="left" wrapText="1"/>
    </xf>
    <xf numFmtId="4" fontId="13" fillId="11" borderId="15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center"/>
    </xf>
    <xf numFmtId="2" fontId="27" fillId="0" borderId="15" xfId="0" applyNumberFormat="1" applyFont="1" applyFill="1" applyBorder="1" applyAlignment="1">
      <alignment horizontal="center"/>
    </xf>
    <xf numFmtId="0" fontId="64" fillId="0" borderId="15" xfId="0" applyFont="1" applyBorder="1" applyAlignment="1">
      <alignment horizontal="right"/>
    </xf>
    <xf numFmtId="0" fontId="64" fillId="0" borderId="15" xfId="0" applyFont="1" applyBorder="1" applyAlignment="1">
      <alignment horizontal="center"/>
    </xf>
    <xf numFmtId="4" fontId="64" fillId="0" borderId="15" xfId="0" applyNumberFormat="1" applyFont="1" applyBorder="1" applyAlignment="1">
      <alignment horizontal="center"/>
    </xf>
    <xf numFmtId="10" fontId="15" fillId="2" borderId="0" xfId="8" applyNumberFormat="1" applyFont="1" applyFill="1" applyBorder="1"/>
    <xf numFmtId="2" fontId="15" fillId="2" borderId="0" xfId="0" applyNumberFormat="1" applyFont="1" applyFill="1"/>
    <xf numFmtId="4" fontId="15" fillId="2" borderId="0" xfId="0" applyNumberFormat="1" applyFont="1" applyFill="1"/>
    <xf numFmtId="0" fontId="21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2" fontId="15" fillId="0" borderId="0" xfId="0" applyNumberFormat="1" applyFont="1"/>
    <xf numFmtId="0" fontId="29" fillId="0" borderId="0" xfId="0" applyFont="1"/>
    <xf numFmtId="0" fontId="15" fillId="2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15" fillId="0" borderId="0" xfId="0" applyFont="1" applyBorder="1"/>
    <xf numFmtId="0" fontId="60" fillId="8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/>
    </xf>
    <xf numFmtId="10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0" fontId="15" fillId="0" borderId="26" xfId="0" applyNumberFormat="1" applyFont="1" applyBorder="1" applyAlignment="1">
      <alignment horizontal="center" vertical="center"/>
    </xf>
    <xf numFmtId="4" fontId="15" fillId="0" borderId="27" xfId="0" applyNumberFormat="1" applyFont="1" applyBorder="1"/>
    <xf numFmtId="3" fontId="31" fillId="11" borderId="15" xfId="0" applyNumberFormat="1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left" vertical="center"/>
    </xf>
    <xf numFmtId="0" fontId="65" fillId="11" borderId="15" xfId="0" applyFont="1" applyFill="1" applyBorder="1"/>
    <xf numFmtId="14" fontId="15" fillId="2" borderId="15" xfId="0" applyNumberFormat="1" applyFont="1" applyFill="1" applyBorder="1" applyAlignment="1">
      <alignment horizontal="left"/>
    </xf>
    <xf numFmtId="0" fontId="30" fillId="2" borderId="0" xfId="0" applyFont="1" applyFill="1" applyAlignment="1">
      <alignment horizontal="left" vertical="center"/>
    </xf>
    <xf numFmtId="0" fontId="65" fillId="2" borderId="0" xfId="0" applyFont="1" applyFill="1"/>
    <xf numFmtId="166" fontId="58" fillId="2" borderId="0" xfId="0" applyNumberFormat="1" applyFont="1" applyFill="1" applyBorder="1" applyAlignment="1">
      <alignment horizontal="right" vertical="center"/>
    </xf>
    <xf numFmtId="0" fontId="53" fillId="0" borderId="0" xfId="0" applyFont="1" applyBorder="1"/>
    <xf numFmtId="10" fontId="15" fillId="0" borderId="0" xfId="8" applyNumberFormat="1" applyFont="1" applyBorder="1"/>
    <xf numFmtId="0" fontId="58" fillId="0" borderId="0" xfId="0" applyFont="1" applyBorder="1" applyAlignment="1">
      <alignment vertical="center"/>
    </xf>
    <xf numFmtId="9" fontId="58" fillId="0" borderId="0" xfId="0" applyNumberFormat="1" applyFont="1" applyBorder="1" applyAlignment="1">
      <alignment vertical="center"/>
    </xf>
    <xf numFmtId="0" fontId="30" fillId="0" borderId="0" xfId="0" applyFont="1"/>
    <xf numFmtId="0" fontId="30" fillId="0" borderId="0" xfId="0" applyFont="1" applyFill="1"/>
    <xf numFmtId="0" fontId="15" fillId="2" borderId="15" xfId="0" applyNumberFormat="1" applyFont="1" applyFill="1" applyBorder="1" applyAlignment="1">
      <alignment horizontal="center" vertical="center"/>
    </xf>
    <xf numFmtId="16" fontId="15" fillId="2" borderId="15" xfId="1" applyNumberFormat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49" fontId="15" fillId="2" borderId="15" xfId="0" applyNumberFormat="1" applyFont="1" applyFill="1" applyBorder="1"/>
    <xf numFmtId="0" fontId="15" fillId="2" borderId="15" xfId="0" applyFont="1" applyFill="1" applyBorder="1" applyAlignment="1">
      <alignment horizontal="center"/>
    </xf>
    <xf numFmtId="4" fontId="15" fillId="2" borderId="15" xfId="0" applyNumberFormat="1" applyFont="1" applyFill="1" applyBorder="1" applyAlignment="1">
      <alignment horizontal="center"/>
    </xf>
    <xf numFmtId="10" fontId="58" fillId="2" borderId="15" xfId="0" applyNumberFormat="1" applyFont="1" applyFill="1" applyBorder="1" applyAlignment="1">
      <alignment horizontal="center" vertical="center"/>
    </xf>
    <xf numFmtId="0" fontId="30" fillId="11" borderId="28" xfId="0" applyFont="1" applyFill="1" applyBorder="1" applyAlignment="1">
      <alignment horizontal="left" vertical="center"/>
    </xf>
    <xf numFmtId="0" fontId="65" fillId="11" borderId="28" xfId="0" applyFont="1" applyFill="1" applyBorder="1"/>
    <xf numFmtId="0" fontId="15" fillId="11" borderId="28" xfId="0" applyFont="1" applyFill="1" applyBorder="1"/>
    <xf numFmtId="0" fontId="15" fillId="11" borderId="23" xfId="0" applyFont="1" applyFill="1" applyBorder="1"/>
    <xf numFmtId="3" fontId="30" fillId="11" borderId="29" xfId="0" applyNumberFormat="1" applyFont="1" applyFill="1" applyBorder="1" applyAlignment="1">
      <alignment horizontal="center" vertical="center"/>
    </xf>
    <xf numFmtId="4" fontId="58" fillId="2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0" fontId="21" fillId="2" borderId="0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wrapText="1"/>
    </xf>
    <xf numFmtId="0" fontId="15" fillId="2" borderId="15" xfId="0" applyFont="1" applyFill="1" applyBorder="1" applyAlignment="1">
      <alignment horizontal="center" wrapText="1"/>
    </xf>
    <xf numFmtId="0" fontId="48" fillId="2" borderId="0" xfId="0" applyFont="1" applyFill="1"/>
    <xf numFmtId="0" fontId="31" fillId="2" borderId="0" xfId="0" applyFont="1" applyFill="1" applyAlignment="1">
      <alignment horizontal="right"/>
    </xf>
    <xf numFmtId="2" fontId="54" fillId="2" borderId="0" xfId="0" applyNumberFormat="1" applyFont="1" applyFill="1"/>
    <xf numFmtId="0" fontId="32" fillId="8" borderId="15" xfId="0" applyFont="1" applyFill="1" applyBorder="1" applyAlignment="1">
      <alignment horizontal="center" vertical="center"/>
    </xf>
    <xf numFmtId="3" fontId="31" fillId="8" borderId="15" xfId="0" applyNumberFormat="1" applyFont="1" applyFill="1" applyBorder="1" applyAlignment="1">
      <alignment horizontal="center" vertical="center" wrapText="1"/>
    </xf>
    <xf numFmtId="3" fontId="15" fillId="2" borderId="15" xfId="0" applyNumberFormat="1" applyFont="1" applyFill="1" applyBorder="1" applyAlignment="1">
      <alignment horizontal="center"/>
    </xf>
    <xf numFmtId="3" fontId="15" fillId="2" borderId="15" xfId="0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vertical="center"/>
    </xf>
    <xf numFmtId="0" fontId="31" fillId="2" borderId="15" xfId="0" applyFont="1" applyFill="1" applyBorder="1" applyAlignment="1">
      <alignment horizontal="center" vertical="center" wrapText="1"/>
    </xf>
    <xf numFmtId="3" fontId="48" fillId="2" borderId="15" xfId="0" applyNumberFormat="1" applyFont="1" applyFill="1" applyBorder="1" applyAlignment="1">
      <alignment horizontal="center" vertical="center"/>
    </xf>
    <xf numFmtId="4" fontId="31" fillId="2" borderId="15" xfId="0" applyNumberFormat="1" applyFont="1" applyFill="1" applyBorder="1" applyAlignment="1">
      <alignment horizontal="center" vertical="center"/>
    </xf>
    <xf numFmtId="3" fontId="15" fillId="8" borderId="15" xfId="0" applyNumberFormat="1" applyFont="1" applyFill="1" applyBorder="1" applyAlignment="1">
      <alignment horizontal="center"/>
    </xf>
    <xf numFmtId="0" fontId="15" fillId="8" borderId="15" xfId="0" applyFont="1" applyFill="1" applyBorder="1" applyAlignment="1">
      <alignment horizontal="center"/>
    </xf>
    <xf numFmtId="0" fontId="29" fillId="2" borderId="15" xfId="0" applyFont="1" applyFill="1" applyBorder="1"/>
    <xf numFmtId="3" fontId="15" fillId="2" borderId="15" xfId="0" applyNumberFormat="1" applyFont="1" applyFill="1" applyBorder="1"/>
    <xf numFmtId="0" fontId="29" fillId="2" borderId="15" xfId="0" applyFont="1" applyFill="1" applyBorder="1" applyAlignment="1">
      <alignment horizontal="center"/>
    </xf>
    <xf numFmtId="0" fontId="29" fillId="2" borderId="15" xfId="0" applyFont="1" applyFill="1" applyBorder="1" applyAlignment="1">
      <alignment vertical="center"/>
    </xf>
    <xf numFmtId="169" fontId="29" fillId="2" borderId="15" xfId="0" applyNumberFormat="1" applyFont="1" applyFill="1" applyBorder="1" applyAlignment="1">
      <alignment horizontal="center" vertical="center"/>
    </xf>
    <xf numFmtId="0" fontId="58" fillId="8" borderId="15" xfId="0" applyFont="1" applyFill="1" applyBorder="1" applyAlignment="1">
      <alignment horizontal="center" vertical="center"/>
    </xf>
    <xf numFmtId="10" fontId="58" fillId="2" borderId="15" xfId="0" applyNumberFormat="1" applyFont="1" applyFill="1" applyBorder="1" applyAlignment="1">
      <alignment horizontal="right" vertical="center"/>
    </xf>
    <xf numFmtId="4" fontId="29" fillId="8" borderId="15" xfId="0" applyNumberFormat="1" applyFont="1" applyFill="1" applyBorder="1" applyAlignment="1">
      <alignment horizontal="center"/>
    </xf>
    <xf numFmtId="0" fontId="15" fillId="8" borderId="24" xfId="0" applyFont="1" applyFill="1" applyBorder="1" applyAlignment="1">
      <alignment horizontal="center" vertical="center" wrapText="1"/>
    </xf>
    <xf numFmtId="3" fontId="29" fillId="8" borderId="25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15" fillId="2" borderId="21" xfId="0" applyFont="1" applyFill="1" applyBorder="1"/>
    <xf numFmtId="0" fontId="15" fillId="8" borderId="15" xfId="0" applyFont="1" applyFill="1" applyBorder="1"/>
    <xf numFmtId="0" fontId="15" fillId="2" borderId="0" xfId="0" applyFont="1" applyFill="1" applyAlignment="1">
      <alignment vertical="center"/>
    </xf>
    <xf numFmtId="0" fontId="66" fillId="2" borderId="0" xfId="0" applyFont="1" applyFill="1" applyAlignment="1">
      <alignment horizontal="center" vertical="center"/>
    </xf>
    <xf numFmtId="0" fontId="31" fillId="2" borderId="8" xfId="0" applyFont="1" applyFill="1" applyBorder="1" applyAlignment="1">
      <alignment vertical="center"/>
    </xf>
    <xf numFmtId="0" fontId="15" fillId="2" borderId="0" xfId="0" applyFont="1" applyFill="1" applyAlignment="1"/>
    <xf numFmtId="0" fontId="12" fillId="2" borderId="15" xfId="0" applyFont="1" applyFill="1" applyBorder="1" applyAlignment="1">
      <alignment horizontal="center" vertical="center" textRotation="255" wrapText="1"/>
    </xf>
    <xf numFmtId="0" fontId="15" fillId="2" borderId="15" xfId="0" applyFont="1" applyFill="1" applyBorder="1" applyAlignment="1">
      <alignment horizontal="left" vertical="center" wrapText="1"/>
    </xf>
    <xf numFmtId="170" fontId="15" fillId="2" borderId="15" xfId="0" applyNumberFormat="1" applyFont="1" applyFill="1" applyBorder="1" applyAlignment="1">
      <alignment horizontal="left" vertical="center" wrapText="1"/>
    </xf>
    <xf numFmtId="171" fontId="15" fillId="2" borderId="15" xfId="0" applyNumberFormat="1" applyFont="1" applyFill="1" applyBorder="1" applyAlignment="1">
      <alignment horizontal="center" vertical="center"/>
    </xf>
    <xf numFmtId="172" fontId="15" fillId="2" borderId="15" xfId="0" applyNumberFormat="1" applyFont="1" applyFill="1" applyBorder="1" applyAlignment="1">
      <alignment horizontal="center" vertical="center" wrapText="1"/>
    </xf>
    <xf numFmtId="171" fontId="15" fillId="2" borderId="15" xfId="0" applyNumberFormat="1" applyFont="1" applyFill="1" applyBorder="1" applyAlignment="1">
      <alignment horizontal="center" vertical="center" wrapText="1"/>
    </xf>
    <xf numFmtId="172" fontId="15" fillId="2" borderId="15" xfId="0" applyNumberFormat="1" applyFont="1" applyFill="1" applyBorder="1" applyAlignment="1">
      <alignment horizontal="center" vertical="center"/>
    </xf>
    <xf numFmtId="172" fontId="29" fillId="2" borderId="15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15" fillId="2" borderId="17" xfId="0" applyFont="1" applyFill="1" applyBorder="1"/>
    <xf numFmtId="0" fontId="29" fillId="8" borderId="15" xfId="0" applyFont="1" applyFill="1" applyBorder="1" applyAlignment="1">
      <alignment horizontal="center" vertical="center" textRotation="90" wrapText="1"/>
    </xf>
    <xf numFmtId="171" fontId="29" fillId="11" borderId="15" xfId="0" applyNumberFormat="1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/>
    </xf>
    <xf numFmtId="0" fontId="29" fillId="8" borderId="17" xfId="0" applyFont="1" applyFill="1" applyBorder="1"/>
    <xf numFmtId="0" fontId="29" fillId="8" borderId="15" xfId="0" applyFont="1" applyFill="1" applyBorder="1" applyAlignment="1">
      <alignment horizontal="center" wrapText="1"/>
    </xf>
    <xf numFmtId="0" fontId="29" fillId="3" borderId="15" xfId="0" applyFont="1" applyFill="1" applyBorder="1" applyAlignment="1">
      <alignment vertical="center"/>
    </xf>
    <xf numFmtId="173" fontId="29" fillId="3" borderId="15" xfId="0" applyNumberFormat="1" applyFont="1" applyFill="1" applyBorder="1" applyAlignment="1">
      <alignment horizontal="center" vertical="center"/>
    </xf>
    <xf numFmtId="173" fontId="38" fillId="0" borderId="15" xfId="0" applyNumberFormat="1" applyFont="1" applyBorder="1" applyAlignment="1">
      <alignment horizontal="center" vertical="center"/>
    </xf>
    <xf numFmtId="173" fontId="64" fillId="0" borderId="15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173" fontId="15" fillId="0" borderId="15" xfId="0" applyNumberFormat="1" applyFont="1" applyBorder="1" applyAlignment="1">
      <alignment horizontal="center" vertical="center"/>
    </xf>
    <xf numFmtId="173" fontId="29" fillId="4" borderId="15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2" borderId="0" xfId="0" applyFont="1" applyFill="1" applyAlignment="1">
      <alignment vertical="center"/>
    </xf>
    <xf numFmtId="2" fontId="20" fillId="2" borderId="0" xfId="0" applyNumberFormat="1" applyFont="1" applyFill="1" applyAlignment="1">
      <alignment vertical="center"/>
    </xf>
    <xf numFmtId="173" fontId="38" fillId="2" borderId="15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2" fontId="15" fillId="2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4" fontId="67" fillId="0" borderId="0" xfId="0" applyNumberFormat="1" applyFont="1" applyAlignment="1">
      <alignment vertical="center"/>
    </xf>
    <xf numFmtId="173" fontId="15" fillId="2" borderId="15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173" fontId="53" fillId="2" borderId="15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67" fillId="0" borderId="0" xfId="0" applyFont="1"/>
    <xf numFmtId="0" fontId="21" fillId="0" borderId="0" xfId="0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7" fontId="29" fillId="8" borderId="15" xfId="0" applyNumberFormat="1" applyFont="1" applyFill="1" applyBorder="1" applyAlignment="1">
      <alignment horizontal="right" vertical="center"/>
    </xf>
    <xf numFmtId="0" fontId="64" fillId="8" borderId="15" xfId="0" applyFont="1" applyFill="1" applyBorder="1" applyAlignment="1">
      <alignment horizontal="center"/>
    </xf>
    <xf numFmtId="0" fontId="29" fillId="8" borderId="15" xfId="0" applyFont="1" applyFill="1" applyBorder="1" applyAlignment="1">
      <alignment horizontal="right" vertical="center"/>
    </xf>
    <xf numFmtId="173" fontId="29" fillId="8" borderId="15" xfId="0" applyNumberFormat="1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29" fillId="4" borderId="15" xfId="0" applyFont="1" applyFill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0" fillId="2" borderId="0" xfId="0" applyFont="1" applyFill="1"/>
    <xf numFmtId="0" fontId="30" fillId="8" borderId="15" xfId="0" applyFont="1" applyFill="1" applyBorder="1"/>
    <xf numFmtId="0" fontId="15" fillId="2" borderId="15" xfId="0" applyFont="1" applyFill="1" applyBorder="1" applyAlignment="1">
      <alignment horizontal="left" vertical="center"/>
    </xf>
    <xf numFmtId="0" fontId="15" fillId="2" borderId="15" xfId="4" applyFont="1" applyFill="1" applyBorder="1" applyAlignment="1">
      <alignment horizontal="left" vertical="center" wrapText="1"/>
    </xf>
    <xf numFmtId="168" fontId="15" fillId="2" borderId="15" xfId="0" applyNumberFormat="1" applyFont="1" applyFill="1" applyBorder="1" applyAlignment="1">
      <alignment horizontal="center" vertical="center"/>
    </xf>
    <xf numFmtId="10" fontId="58" fillId="8" borderId="15" xfId="0" applyNumberFormat="1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2" fontId="15" fillId="2" borderId="15" xfId="5" applyNumberFormat="1" applyFont="1" applyFill="1" applyBorder="1" applyAlignment="1">
      <alignment horizontal="center" vertical="center"/>
    </xf>
    <xf numFmtId="1" fontId="58" fillId="0" borderId="15" xfId="0" applyNumberFormat="1" applyFont="1" applyBorder="1" applyAlignment="1">
      <alignment horizontal="center" vertical="center"/>
    </xf>
    <xf numFmtId="2" fontId="15" fillId="2" borderId="0" xfId="5" applyNumberFormat="1" applyFont="1" applyFill="1"/>
    <xf numFmtId="168" fontId="15" fillId="2" borderId="0" xfId="0" applyNumberFormat="1" applyFont="1" applyFill="1"/>
    <xf numFmtId="0" fontId="15" fillId="2" borderId="0" xfId="4" applyFont="1" applyFill="1"/>
    <xf numFmtId="0" fontId="29" fillId="8" borderId="15" xfId="0" applyFont="1" applyFill="1" applyBorder="1"/>
    <xf numFmtId="2" fontId="29" fillId="8" borderId="15" xfId="0" applyNumberFormat="1" applyFont="1" applyFill="1" applyBorder="1"/>
    <xf numFmtId="0" fontId="29" fillId="2" borderId="0" xfId="0" applyFont="1" applyFill="1" applyAlignment="1">
      <alignment horizontal="center"/>
    </xf>
    <xf numFmtId="0" fontId="15" fillId="2" borderId="15" xfId="0" applyFont="1" applyFill="1" applyBorder="1" applyAlignment="1">
      <alignment horizontal="left"/>
    </xf>
    <xf numFmtId="2" fontId="15" fillId="2" borderId="15" xfId="0" applyNumberFormat="1" applyFont="1" applyFill="1" applyBorder="1" applyAlignment="1">
      <alignment horizontal="center"/>
    </xf>
    <xf numFmtId="2" fontId="15" fillId="2" borderId="0" xfId="0" applyNumberFormat="1" applyFont="1" applyFill="1" applyAlignment="1">
      <alignment horizontal="center"/>
    </xf>
    <xf numFmtId="3" fontId="29" fillId="2" borderId="0" xfId="0" applyNumberFormat="1" applyFont="1" applyFill="1" applyAlignment="1">
      <alignment horizontal="center"/>
    </xf>
    <xf numFmtId="0" fontId="48" fillId="2" borderId="15" xfId="0" applyFont="1" applyFill="1" applyBorder="1" applyAlignment="1">
      <alignment horizontal="left" vertical="center" wrapText="1"/>
    </xf>
    <xf numFmtId="10" fontId="15" fillId="2" borderId="15" xfId="0" applyNumberFormat="1" applyFont="1" applyFill="1" applyBorder="1" applyAlignment="1">
      <alignment horizontal="center"/>
    </xf>
    <xf numFmtId="9" fontId="15" fillId="2" borderId="0" xfId="0" applyNumberFormat="1" applyFont="1" applyFill="1" applyAlignment="1">
      <alignment horizontal="center"/>
    </xf>
    <xf numFmtId="0" fontId="21" fillId="2" borderId="15" xfId="0" applyFont="1" applyFill="1" applyBorder="1"/>
    <xf numFmtId="2" fontId="71" fillId="2" borderId="0" xfId="0" applyNumberFormat="1" applyFont="1" applyFill="1"/>
    <xf numFmtId="0" fontId="15" fillId="8" borderId="15" xfId="0" applyFont="1" applyFill="1" applyBorder="1" applyAlignment="1">
      <alignment vertical="center"/>
    </xf>
    <xf numFmtId="167" fontId="71" fillId="0" borderId="15" xfId="0" applyNumberFormat="1" applyFont="1" applyBorder="1" applyAlignment="1">
      <alignment horizontal="center" vertical="center"/>
    </xf>
    <xf numFmtId="1" fontId="15" fillId="0" borderId="0" xfId="0" applyNumberFormat="1" applyFont="1"/>
    <xf numFmtId="4" fontId="15" fillId="2" borderId="15" xfId="0" applyNumberFormat="1" applyFont="1" applyFill="1" applyBorder="1"/>
    <xf numFmtId="0" fontId="15" fillId="2" borderId="19" xfId="0" applyFont="1" applyFill="1" applyBorder="1"/>
    <xf numFmtId="4" fontId="15" fillId="2" borderId="19" xfId="0" applyNumberFormat="1" applyFont="1" applyFill="1" applyBorder="1"/>
    <xf numFmtId="3" fontId="29" fillId="11" borderId="32" xfId="0" applyNumberFormat="1" applyFont="1" applyFill="1" applyBorder="1"/>
    <xf numFmtId="0" fontId="60" fillId="2" borderId="0" xfId="0" applyFont="1" applyFill="1" applyAlignment="1">
      <alignment horizontal="center" vertical="center"/>
    </xf>
    <xf numFmtId="0" fontId="58" fillId="2" borderId="0" xfId="0" applyFont="1" applyFill="1" applyAlignment="1">
      <alignment vertical="center"/>
    </xf>
    <xf numFmtId="4" fontId="58" fillId="2" borderId="0" xfId="0" applyNumberFormat="1" applyFont="1" applyFill="1" applyAlignment="1">
      <alignment horizontal="right" vertical="center"/>
    </xf>
    <xf numFmtId="9" fontId="58" fillId="2" borderId="0" xfId="0" applyNumberFormat="1" applyFont="1" applyFill="1" applyAlignment="1">
      <alignment horizontal="right" vertical="center"/>
    </xf>
    <xf numFmtId="0" fontId="53" fillId="2" borderId="0" xfId="0" applyFont="1" applyFill="1"/>
    <xf numFmtId="2" fontId="58" fillId="2" borderId="0" xfId="0" applyNumberFormat="1" applyFont="1" applyFill="1" applyAlignment="1">
      <alignment horizontal="right" vertical="center"/>
    </xf>
    <xf numFmtId="9" fontId="58" fillId="2" borderId="0" xfId="0" applyNumberFormat="1" applyFont="1" applyFill="1" applyAlignment="1">
      <alignment vertical="center"/>
    </xf>
    <xf numFmtId="1" fontId="72" fillId="0" borderId="15" xfId="0" applyNumberFormat="1" applyFont="1" applyBorder="1" applyAlignment="1">
      <alignment horizontal="center" vertical="center"/>
    </xf>
    <xf numFmtId="1" fontId="29" fillId="0" borderId="15" xfId="0" applyNumberFormat="1" applyFont="1" applyBorder="1"/>
    <xf numFmtId="9" fontId="15" fillId="0" borderId="15" xfId="0" applyNumberFormat="1" applyFont="1" applyBorder="1"/>
    <xf numFmtId="0" fontId="48" fillId="0" borderId="15" xfId="0" applyFont="1" applyBorder="1"/>
    <xf numFmtId="0" fontId="58" fillId="12" borderId="15" xfId="0" applyFont="1" applyFill="1" applyBorder="1" applyAlignment="1">
      <alignment horizontal="center" vertical="center" wrapText="1"/>
    </xf>
    <xf numFmtId="0" fontId="58" fillId="12" borderId="15" xfId="0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center" wrapText="1"/>
    </xf>
    <xf numFmtId="0" fontId="60" fillId="8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2" borderId="0" xfId="0" applyFont="1" applyFill="1" applyAlignment="1"/>
    <xf numFmtId="0" fontId="15" fillId="0" borderId="15" xfId="0" applyFont="1" applyFill="1" applyBorder="1" applyAlignment="1">
      <alignment horizontal="left" vertical="center" wrapText="1"/>
    </xf>
    <xf numFmtId="2" fontId="27" fillId="0" borderId="2" xfId="0" applyNumberFormat="1" applyFont="1" applyFill="1" applyBorder="1"/>
    <xf numFmtId="2" fontId="27" fillId="0" borderId="4" xfId="0" applyNumberFormat="1" applyFont="1" applyFill="1" applyBorder="1"/>
    <xf numFmtId="2" fontId="18" fillId="2" borderId="1" xfId="0" applyNumberFormat="1" applyFont="1" applyFill="1" applyBorder="1"/>
    <xf numFmtId="2" fontId="18" fillId="11" borderId="1" xfId="0" applyNumberFormat="1" applyFont="1" applyFill="1" applyBorder="1"/>
    <xf numFmtId="0" fontId="16" fillId="0" borderId="0" xfId="0" applyFont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6" fillId="0" borderId="0" xfId="3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22" fillId="0" borderId="8" xfId="3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8" borderId="19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wrapText="1"/>
    </xf>
    <xf numFmtId="0" fontId="13" fillId="8" borderId="19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9" fillId="2" borderId="17" xfId="0" applyFont="1" applyFill="1" applyBorder="1" applyAlignment="1">
      <alignment horizontal="right" vertical="center" wrapText="1"/>
    </xf>
    <xf numFmtId="0" fontId="29" fillId="2" borderId="16" xfId="0" applyFont="1" applyFill="1" applyBorder="1" applyAlignment="1">
      <alignment horizontal="right" vertical="center" wrapText="1"/>
    </xf>
    <xf numFmtId="0" fontId="29" fillId="2" borderId="18" xfId="0" applyFont="1" applyFill="1" applyBorder="1" applyAlignment="1">
      <alignment horizontal="right"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right"/>
    </xf>
    <xf numFmtId="0" fontId="29" fillId="8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2" borderId="15" xfId="7" applyNumberFormat="1" applyFont="1" applyFill="1" applyBorder="1" applyAlignment="1">
      <alignment horizontal="right"/>
    </xf>
    <xf numFmtId="0" fontId="27" fillId="2" borderId="15" xfId="7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40" fillId="2" borderId="0" xfId="9" applyFont="1" applyFill="1" applyAlignment="1">
      <alignment horizontal="left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1" fillId="11" borderId="17" xfId="0" applyFont="1" applyFill="1" applyBorder="1" applyAlignment="1">
      <alignment horizontal="center" vertical="center"/>
    </xf>
    <xf numFmtId="0" fontId="31" fillId="11" borderId="1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15" fillId="11" borderId="17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8" fillId="9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15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8" borderId="15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/>
    </xf>
    <xf numFmtId="0" fontId="30" fillId="8" borderId="17" xfId="0" applyFont="1" applyFill="1" applyBorder="1" applyAlignment="1">
      <alignment horizontal="center"/>
    </xf>
    <xf numFmtId="0" fontId="30" fillId="8" borderId="18" xfId="0" applyFont="1" applyFill="1" applyBorder="1" applyAlignment="1">
      <alignment horizontal="center"/>
    </xf>
    <xf numFmtId="0" fontId="29" fillId="8" borderId="17" xfId="0" applyFont="1" applyFill="1" applyBorder="1" applyAlignment="1">
      <alignment horizontal="center"/>
    </xf>
    <xf numFmtId="0" fontId="29" fillId="8" borderId="16" xfId="0" applyFont="1" applyFill="1" applyBorder="1" applyAlignment="1">
      <alignment horizontal="center"/>
    </xf>
    <xf numFmtId="0" fontId="29" fillId="8" borderId="18" xfId="0" applyFont="1" applyFill="1" applyBorder="1" applyAlignment="1">
      <alignment horizontal="center"/>
    </xf>
    <xf numFmtId="0" fontId="15" fillId="8" borderId="17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29" fillId="2" borderId="30" xfId="0" applyFont="1" applyFill="1" applyBorder="1" applyAlignment="1">
      <alignment horizontal="left" vertical="center" wrapText="1"/>
    </xf>
    <xf numFmtId="0" fontId="29" fillId="2" borderId="31" xfId="0" applyFont="1" applyFill="1" applyBorder="1" applyAlignment="1">
      <alignment horizontal="left" vertical="center" wrapText="1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4" fontId="48" fillId="8" borderId="17" xfId="0" applyNumberFormat="1" applyFont="1" applyFill="1" applyBorder="1" applyAlignment="1">
      <alignment horizontal="center"/>
    </xf>
    <xf numFmtId="4" fontId="48" fillId="8" borderId="18" xfId="0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 wrapText="1"/>
    </xf>
    <xf numFmtId="0" fontId="15" fillId="2" borderId="15" xfId="0" applyFont="1" applyFill="1" applyBorder="1" applyAlignment="1">
      <alignment horizontal="center" vertical="center"/>
    </xf>
    <xf numFmtId="4" fontId="27" fillId="0" borderId="15" xfId="0" applyNumberFormat="1" applyFont="1" applyBorder="1" applyAlignment="1">
      <alignment horizontal="right"/>
    </xf>
  </cellXfs>
  <cellStyles count="12">
    <cellStyle name="Comma 2" xfId="11" xr:uid="{00000000-0005-0000-0000-000000000000}"/>
    <cellStyle name="Excel Built-in Neutral" xfId="2" xr:uid="{00000000-0005-0000-0000-000001000000}"/>
    <cellStyle name="Excel Built-in Normal" xfId="10" xr:uid="{00000000-0005-0000-0000-000002000000}"/>
    <cellStyle name="Normal" xfId="0" builtinId="0"/>
    <cellStyle name="Normal 10 2 2" xfId="6" xr:uid="{00000000-0005-0000-0000-000004000000}"/>
    <cellStyle name="Normal 2" xfId="1" xr:uid="{00000000-0005-0000-0000-000005000000}"/>
    <cellStyle name="Normal 3" xfId="3" xr:uid="{00000000-0005-0000-0000-000006000000}"/>
    <cellStyle name="Normal 4" xfId="7" xr:uid="{00000000-0005-0000-0000-000007000000}"/>
    <cellStyle name="Normal 5" xfId="9" xr:uid="{00000000-0005-0000-0000-000008000000}"/>
    <cellStyle name="Parasts 2" xfId="4" xr:uid="{00000000-0005-0000-0000-000009000000}"/>
    <cellStyle name="Parasts 3" xfId="5" xr:uid="{00000000-0005-0000-0000-00000A000000}"/>
    <cellStyle name="Percent" xfId="8" builtinId="5"/>
  </cellStyles>
  <dxfs count="0"/>
  <tableStyles count="0" defaultTableStyle="TableStyleMedium2" defaultPivotStyle="PivotStyleLight16"/>
  <colors>
    <mruColors>
      <color rgb="FF006600"/>
      <color rgb="FF99FF99"/>
      <color rgb="FF339933"/>
      <color rgb="FF99FFCC"/>
      <color rgb="FFFFCCFF"/>
      <color rgb="FFFF00FF"/>
      <color rgb="FF33CC33"/>
      <color rgb="FF00CC00"/>
      <color rgb="FF2E471D"/>
      <color rgb="FF1B2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OVID-19\L&#299;dzek&#316;iem%20neparedz&#275;tiem%20gad&#299;jumiem\STAC\maijs_j&#363;nijs\Barot&#326;u%20transports%20maijs\APKOPOTS_barot&#326;u_transports_maij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OVID-19\L&#299;dzek&#316;iem%20neparedz&#275;tiem%20gad&#299;jumiem\STAC\maijs_j&#363;nijs\Pacientu%20tranports%20maijs\APKOPOTS_pacientu_transports_maij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KOPOTS"/>
      <sheetName val="Balvi_Gulbene"/>
      <sheetName val="Cēsis"/>
      <sheetName val="Aknīste"/>
      <sheetName val="Ogre"/>
      <sheetName val="Dobele"/>
      <sheetName val="Jelgava"/>
      <sheetName val="Gintermuiza"/>
      <sheetName val="Vidzeme"/>
      <sheetName val="Kuldīga"/>
      <sheetName val="RAKUS_VRL"/>
      <sheetName val="RAKUS_VRL_nomas"/>
      <sheetName val="Rēzekne"/>
      <sheetName val="Daugavpils"/>
      <sheetName val="Jēkabpils"/>
      <sheetName val="PSKUS_telts"/>
      <sheetName val="PSKUS_NMC"/>
    </sheetNames>
    <sheetDataSet>
      <sheetData sheetId="0" refreshError="1"/>
      <sheetData sheetId="1">
        <row r="5">
          <cell r="F5">
            <v>1</v>
          </cell>
        </row>
        <row r="7">
          <cell r="F7">
            <v>440</v>
          </cell>
        </row>
        <row r="10">
          <cell r="F10">
            <v>2</v>
          </cell>
        </row>
        <row r="31">
          <cell r="K31">
            <v>0.23102066297301138</v>
          </cell>
        </row>
      </sheetData>
      <sheetData sheetId="2">
        <row r="5">
          <cell r="F5">
            <v>3</v>
          </cell>
        </row>
        <row r="6">
          <cell r="F6">
            <v>513</v>
          </cell>
        </row>
        <row r="9">
          <cell r="F9">
            <v>329</v>
          </cell>
        </row>
        <row r="31">
          <cell r="K31">
            <v>0.21674904989035088</v>
          </cell>
        </row>
      </sheetData>
      <sheetData sheetId="3">
        <row r="5">
          <cell r="F5">
            <v>6</v>
          </cell>
        </row>
        <row r="6">
          <cell r="F6">
            <v>906</v>
          </cell>
        </row>
        <row r="9">
          <cell r="F9">
            <v>277</v>
          </cell>
        </row>
        <row r="31">
          <cell r="K31">
            <v>0.22138950615066225</v>
          </cell>
        </row>
      </sheetData>
      <sheetData sheetId="4">
        <row r="5">
          <cell r="F5">
            <v>49</v>
          </cell>
        </row>
        <row r="6">
          <cell r="F6">
            <v>3919.3</v>
          </cell>
        </row>
        <row r="9">
          <cell r="F9">
            <v>361</v>
          </cell>
        </row>
        <row r="31">
          <cell r="K31">
            <v>0.22969202798123831</v>
          </cell>
        </row>
      </sheetData>
      <sheetData sheetId="5">
        <row r="5">
          <cell r="F5">
            <v>23</v>
          </cell>
        </row>
        <row r="6">
          <cell r="F6">
            <v>4002</v>
          </cell>
        </row>
        <row r="9">
          <cell r="F9">
            <v>105</v>
          </cell>
        </row>
        <row r="31">
          <cell r="K31">
            <v>0.16924785354525865</v>
          </cell>
        </row>
      </sheetData>
      <sheetData sheetId="6">
        <row r="5">
          <cell r="F5">
            <v>52</v>
          </cell>
        </row>
        <row r="6">
          <cell r="F6">
            <v>5217</v>
          </cell>
        </row>
        <row r="9">
          <cell r="F9">
            <v>539</v>
          </cell>
        </row>
        <row r="32">
          <cell r="W32">
            <v>0.35076686056416062</v>
          </cell>
        </row>
      </sheetData>
      <sheetData sheetId="7">
        <row r="5">
          <cell r="F5">
            <v>11</v>
          </cell>
        </row>
        <row r="6">
          <cell r="F6">
            <v>225</v>
          </cell>
        </row>
        <row r="9">
          <cell r="F9">
            <v>217</v>
          </cell>
        </row>
        <row r="31">
          <cell r="K31">
            <v>0.2649214235010417</v>
          </cell>
        </row>
      </sheetData>
      <sheetData sheetId="8">
        <row r="6">
          <cell r="F6">
            <v>31</v>
          </cell>
        </row>
        <row r="7">
          <cell r="F7">
            <v>6417</v>
          </cell>
        </row>
        <row r="10">
          <cell r="F10">
            <v>819</v>
          </cell>
        </row>
        <row r="32">
          <cell r="K32">
            <v>0.27528319520843203</v>
          </cell>
        </row>
      </sheetData>
      <sheetData sheetId="9">
        <row r="5">
          <cell r="F5">
            <v>2</v>
          </cell>
        </row>
        <row r="6">
          <cell r="F6">
            <v>688</v>
          </cell>
        </row>
        <row r="9">
          <cell r="F9">
            <v>2</v>
          </cell>
        </row>
        <row r="31">
          <cell r="K31">
            <v>0.15999749999999999</v>
          </cell>
        </row>
      </sheetData>
      <sheetData sheetId="10">
        <row r="5">
          <cell r="F5">
            <v>22</v>
          </cell>
        </row>
        <row r="6">
          <cell r="F6">
            <v>314.58</v>
          </cell>
        </row>
        <row r="9">
          <cell r="F9">
            <v>903</v>
          </cell>
        </row>
        <row r="31">
          <cell r="M31">
            <v>0.50131979517888858</v>
          </cell>
        </row>
      </sheetData>
      <sheetData sheetId="11">
        <row r="5">
          <cell r="F5">
            <v>85</v>
          </cell>
        </row>
        <row r="6">
          <cell r="F6">
            <v>1153</v>
          </cell>
        </row>
        <row r="9">
          <cell r="F9">
            <v>3229</v>
          </cell>
        </row>
        <row r="31">
          <cell r="M31">
            <v>0.46584037652211618</v>
          </cell>
        </row>
      </sheetData>
      <sheetData sheetId="12">
        <row r="5">
          <cell r="F5">
            <v>3</v>
          </cell>
        </row>
        <row r="6">
          <cell r="F6">
            <v>1500</v>
          </cell>
        </row>
        <row r="31">
          <cell r="K31">
            <v>0.18367807220749999</v>
          </cell>
        </row>
      </sheetData>
      <sheetData sheetId="13">
        <row r="5">
          <cell r="F5">
            <v>29</v>
          </cell>
        </row>
        <row r="6">
          <cell r="F6">
            <v>13340</v>
          </cell>
        </row>
        <row r="9">
          <cell r="F9">
            <v>1253</v>
          </cell>
        </row>
        <row r="31">
          <cell r="K31">
            <v>0.29914983778804349</v>
          </cell>
        </row>
      </sheetData>
      <sheetData sheetId="14">
        <row r="6">
          <cell r="F6">
            <v>2</v>
          </cell>
        </row>
        <row r="7">
          <cell r="F7">
            <v>590</v>
          </cell>
        </row>
        <row r="10">
          <cell r="F10">
            <v>36</v>
          </cell>
        </row>
        <row r="32">
          <cell r="K32">
            <v>0.23992604012658228</v>
          </cell>
        </row>
      </sheetData>
      <sheetData sheetId="15">
        <row r="5">
          <cell r="F5">
            <v>8</v>
          </cell>
        </row>
        <row r="6">
          <cell r="F6">
            <v>240</v>
          </cell>
        </row>
        <row r="9">
          <cell r="F9">
            <v>144</v>
          </cell>
        </row>
        <row r="31">
          <cell r="M31">
            <v>0.27005844693749997</v>
          </cell>
        </row>
      </sheetData>
      <sheetData sheetId="16">
        <row r="5">
          <cell r="F5">
            <v>61</v>
          </cell>
        </row>
        <row r="6">
          <cell r="F6">
            <v>1830</v>
          </cell>
        </row>
        <row r="9">
          <cell r="F9">
            <v>263</v>
          </cell>
        </row>
        <row r="31">
          <cell r="M31">
            <v>0.30102640749999998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KOPOTS"/>
      <sheetName val="Daugavpils"/>
      <sheetName val="RAKUS"/>
      <sheetName val="RAKUS_Nomas_a"/>
    </sheetNames>
    <sheetDataSet>
      <sheetData sheetId="0"/>
      <sheetData sheetId="1">
        <row r="6">
          <cell r="F6">
            <v>19</v>
          </cell>
        </row>
        <row r="9">
          <cell r="F9">
            <v>2</v>
          </cell>
        </row>
        <row r="39">
          <cell r="K39">
            <v>0.81547109432236842</v>
          </cell>
        </row>
      </sheetData>
      <sheetData sheetId="2">
        <row r="6">
          <cell r="F6">
            <v>53.4</v>
          </cell>
        </row>
        <row r="9">
          <cell r="F9">
            <v>1</v>
          </cell>
        </row>
        <row r="43">
          <cell r="M43">
            <v>0.73825569953075831</v>
          </cell>
        </row>
      </sheetData>
      <sheetData sheetId="3">
        <row r="6">
          <cell r="F6">
            <v>353</v>
          </cell>
        </row>
        <row r="9">
          <cell r="F9">
            <v>9</v>
          </cell>
        </row>
        <row r="43">
          <cell r="O43">
            <v>0.83452520396600571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X39"/>
  <sheetViews>
    <sheetView showGridLines="0" tabSelected="1" zoomScale="82" zoomScaleNormal="82" workbookViewId="0">
      <selection activeCell="I13" sqref="I13"/>
    </sheetView>
  </sheetViews>
  <sheetFormatPr defaultColWidth="9.140625" defaultRowHeight="15" x14ac:dyDescent="0.25"/>
  <cols>
    <col min="1" max="1" width="4.28515625" style="96" customWidth="1"/>
    <col min="2" max="2" width="44.42578125" style="96" customWidth="1"/>
    <col min="3" max="4" width="15.5703125" style="503" customWidth="1"/>
    <col min="5" max="5" width="12.28515625" style="503" customWidth="1"/>
    <col min="6" max="6" width="11.5703125" style="503" customWidth="1"/>
    <col min="7" max="7" width="3.140625" style="96" customWidth="1"/>
    <col min="8" max="9" width="9.140625" style="96"/>
    <col min="10" max="10" width="10" style="96" bestFit="1" customWidth="1"/>
    <col min="11" max="15" width="9.140625" style="96"/>
    <col min="16" max="16" width="9.5703125" style="96" bestFit="1" customWidth="1"/>
    <col min="17" max="16384" width="9.140625" style="96"/>
  </cols>
  <sheetData>
    <row r="1" spans="2:6" x14ac:dyDescent="0.2">
      <c r="B1" s="504" t="s">
        <v>25</v>
      </c>
      <c r="C1" s="147" t="s">
        <v>0</v>
      </c>
      <c r="D1" s="505" t="s">
        <v>1486</v>
      </c>
      <c r="E1" s="505" t="s">
        <v>1487</v>
      </c>
      <c r="F1" s="505" t="s">
        <v>1488</v>
      </c>
    </row>
    <row r="2" spans="2:6" x14ac:dyDescent="0.25">
      <c r="B2" s="506" t="s">
        <v>26</v>
      </c>
      <c r="C2" s="507">
        <f>C15+C9+C3</f>
        <v>2946254.9901595791</v>
      </c>
      <c r="D2" s="507">
        <f>D15+D9+D3</f>
        <v>2913218.0701595796</v>
      </c>
      <c r="E2" s="507">
        <f>E15+E9+E3</f>
        <v>520.02</v>
      </c>
      <c r="F2" s="507">
        <f>F15+F9+F3</f>
        <v>32517</v>
      </c>
    </row>
    <row r="3" spans="2:6" x14ac:dyDescent="0.25">
      <c r="B3" s="477" t="s">
        <v>17</v>
      </c>
      <c r="C3" s="478">
        <f>SUM(C4:C8)</f>
        <v>333270</v>
      </c>
      <c r="D3" s="478">
        <f>SUM(D4:D8)</f>
        <v>332750.08000000037</v>
      </c>
      <c r="E3" s="478">
        <f>SUM(E4:E8)</f>
        <v>520.02</v>
      </c>
      <c r="F3" s="478">
        <f>SUM(F4:F8)</f>
        <v>0</v>
      </c>
    </row>
    <row r="4" spans="2:6" ht="30" x14ac:dyDescent="0.25">
      <c r="B4" s="15" t="s">
        <v>1638</v>
      </c>
      <c r="C4" s="479">
        <v>355</v>
      </c>
      <c r="D4" s="479">
        <f>C4</f>
        <v>355</v>
      </c>
      <c r="E4" s="479"/>
      <c r="F4" s="479"/>
    </row>
    <row r="5" spans="2:6" ht="30" x14ac:dyDescent="0.25">
      <c r="B5" s="15" t="s">
        <v>1471</v>
      </c>
      <c r="C5" s="479">
        <v>119732</v>
      </c>
      <c r="D5" s="479">
        <v>119239</v>
      </c>
      <c r="E5" s="479">
        <v>493</v>
      </c>
      <c r="F5" s="479"/>
    </row>
    <row r="6" spans="2:6" x14ac:dyDescent="0.25">
      <c r="B6" s="15" t="s">
        <v>24</v>
      </c>
      <c r="C6" s="479">
        <v>1721</v>
      </c>
      <c r="D6" s="479">
        <v>1717.0800000000013</v>
      </c>
      <c r="E6" s="479">
        <v>3.74</v>
      </c>
      <c r="F6" s="479"/>
    </row>
    <row r="7" spans="2:6" ht="30" customHeight="1" x14ac:dyDescent="0.25">
      <c r="B7" s="15" t="s">
        <v>1639</v>
      </c>
      <c r="C7" s="479">
        <v>464</v>
      </c>
      <c r="D7" s="479">
        <f>C7</f>
        <v>464</v>
      </c>
      <c r="E7" s="479"/>
      <c r="F7" s="479"/>
    </row>
    <row r="8" spans="2:6" s="481" customFormat="1" ht="45" x14ac:dyDescent="0.25">
      <c r="B8" s="509" t="s">
        <v>1472</v>
      </c>
      <c r="C8" s="480">
        <v>210998</v>
      </c>
      <c r="D8" s="480">
        <v>210975.00000000035</v>
      </c>
      <c r="E8" s="480">
        <v>23.28</v>
      </c>
      <c r="F8" s="480"/>
    </row>
    <row r="9" spans="2:6" x14ac:dyDescent="0.25">
      <c r="B9" s="477" t="s">
        <v>18</v>
      </c>
      <c r="C9" s="478">
        <f>SUM(C10:C14)</f>
        <v>99352</v>
      </c>
      <c r="D9" s="478">
        <f>SUM(D10:D14)</f>
        <v>99352</v>
      </c>
      <c r="E9" s="478">
        <f>SUM(E10:E14)</f>
        <v>0</v>
      </c>
      <c r="F9" s="478">
        <f>SUM(F10:F14)</f>
        <v>0</v>
      </c>
    </row>
    <row r="10" spans="2:6" x14ac:dyDescent="0.25">
      <c r="B10" s="15" t="s">
        <v>19</v>
      </c>
      <c r="C10" s="482">
        <v>43317</v>
      </c>
      <c r="D10" s="482">
        <f t="shared" ref="D10:D14" si="0">C10</f>
        <v>43317</v>
      </c>
      <c r="E10" s="482"/>
      <c r="F10" s="482"/>
    </row>
    <row r="11" spans="2:6" x14ac:dyDescent="0.25">
      <c r="B11" s="15" t="s">
        <v>20</v>
      </c>
      <c r="C11" s="482">
        <v>31043</v>
      </c>
      <c r="D11" s="482">
        <f t="shared" si="0"/>
        <v>31043</v>
      </c>
      <c r="E11" s="482"/>
      <c r="F11" s="482"/>
    </row>
    <row r="12" spans="2:6" ht="30" x14ac:dyDescent="0.25">
      <c r="B12" s="15" t="s">
        <v>21</v>
      </c>
      <c r="C12" s="482">
        <v>11475</v>
      </c>
      <c r="D12" s="482">
        <f t="shared" si="0"/>
        <v>11475</v>
      </c>
      <c r="E12" s="482"/>
      <c r="F12" s="482"/>
    </row>
    <row r="13" spans="2:6" ht="30" x14ac:dyDescent="0.25">
      <c r="B13" s="15" t="s">
        <v>22</v>
      </c>
      <c r="C13" s="482">
        <v>350</v>
      </c>
      <c r="D13" s="482">
        <f t="shared" si="0"/>
        <v>350</v>
      </c>
      <c r="E13" s="482"/>
      <c r="F13" s="482"/>
    </row>
    <row r="14" spans="2:6" ht="30" x14ac:dyDescent="0.25">
      <c r="B14" s="15" t="s">
        <v>23</v>
      </c>
      <c r="C14" s="482">
        <v>13167</v>
      </c>
      <c r="D14" s="482">
        <f t="shared" si="0"/>
        <v>13167</v>
      </c>
      <c r="E14" s="482"/>
      <c r="F14" s="482"/>
    </row>
    <row r="15" spans="2:6" ht="32.25" customHeight="1" x14ac:dyDescent="0.25">
      <c r="B15" s="508" t="s">
        <v>10</v>
      </c>
      <c r="C15" s="478">
        <f>SUM(C16,C21,C24,C28,C31,C35)</f>
        <v>2513632.9901595791</v>
      </c>
      <c r="D15" s="478">
        <f>SUM(D16,D21,D24,D28,D31,D35)</f>
        <v>2481115.9901595791</v>
      </c>
      <c r="E15" s="478">
        <f>SUM(E16,E21,E24,E28,E31,E35)</f>
        <v>0</v>
      </c>
      <c r="F15" s="478">
        <f>SUM(F16,F21,F24,F28,F31,F35)</f>
        <v>32517</v>
      </c>
    </row>
    <row r="16" spans="2:6" ht="28.5" x14ac:dyDescent="0.25">
      <c r="B16" s="510" t="s">
        <v>11</v>
      </c>
      <c r="C16" s="483">
        <f>SUM(C17:C20)</f>
        <v>2224818</v>
      </c>
      <c r="D16" s="483">
        <f t="shared" ref="D16:F16" si="1">SUM(D17:D20)</f>
        <v>2192301</v>
      </c>
      <c r="E16" s="483">
        <f t="shared" si="1"/>
        <v>0</v>
      </c>
      <c r="F16" s="483">
        <f t="shared" si="1"/>
        <v>32517</v>
      </c>
    </row>
    <row r="17" spans="2:17" x14ac:dyDescent="0.25">
      <c r="B17" s="511" t="s">
        <v>355</v>
      </c>
      <c r="C17" s="479">
        <v>630380</v>
      </c>
      <c r="D17" s="479">
        <f>C17</f>
        <v>630380</v>
      </c>
      <c r="E17" s="479"/>
      <c r="F17" s="479"/>
      <c r="H17" s="484"/>
      <c r="I17" s="484"/>
      <c r="J17" s="484"/>
      <c r="K17" s="484"/>
      <c r="L17" s="484"/>
      <c r="M17" s="484"/>
      <c r="N17" s="484"/>
      <c r="O17" s="485"/>
      <c r="P17" s="486"/>
      <c r="Q17" s="458"/>
    </row>
    <row r="18" spans="2:17" x14ac:dyDescent="0.25">
      <c r="B18" s="511" t="s">
        <v>3</v>
      </c>
      <c r="C18" s="487">
        <v>667858</v>
      </c>
      <c r="D18" s="479">
        <f t="shared" ref="D18:D19" si="2">C18</f>
        <v>667858</v>
      </c>
      <c r="E18" s="487"/>
      <c r="F18" s="487"/>
      <c r="H18" s="488"/>
      <c r="I18" s="488"/>
      <c r="O18" s="458"/>
      <c r="P18" s="458"/>
      <c r="Q18" s="458"/>
    </row>
    <row r="19" spans="2:17" x14ac:dyDescent="0.25">
      <c r="B19" s="511" t="s">
        <v>4</v>
      </c>
      <c r="C19" s="487">
        <v>894063</v>
      </c>
      <c r="D19" s="479">
        <f t="shared" si="2"/>
        <v>894063</v>
      </c>
      <c r="E19" s="487"/>
      <c r="F19" s="487"/>
      <c r="H19" s="488"/>
      <c r="M19" s="488"/>
      <c r="O19" s="458"/>
      <c r="P19" s="489"/>
      <c r="Q19" s="458"/>
    </row>
    <row r="20" spans="2:17" ht="25.5" x14ac:dyDescent="0.25">
      <c r="B20" s="511" t="s">
        <v>16</v>
      </c>
      <c r="C20" s="487">
        <v>32517</v>
      </c>
      <c r="D20" s="487"/>
      <c r="E20" s="487"/>
      <c r="F20" s="487">
        <f>C20</f>
        <v>32517</v>
      </c>
      <c r="H20" s="490"/>
      <c r="I20" s="484"/>
      <c r="J20" s="484"/>
      <c r="K20" s="491"/>
      <c r="L20" s="484"/>
      <c r="M20" s="484"/>
      <c r="O20" s="458"/>
      <c r="P20" s="489"/>
      <c r="Q20" s="458"/>
    </row>
    <row r="21" spans="2:17" ht="28.5" x14ac:dyDescent="0.25">
      <c r="B21" s="510" t="s">
        <v>13</v>
      </c>
      <c r="C21" s="483">
        <f>SUM(C22:C23)</f>
        <v>115549</v>
      </c>
      <c r="D21" s="483">
        <f>SUM(D22:D23)</f>
        <v>115549</v>
      </c>
      <c r="E21" s="483">
        <f>SUM(E22:E23)</f>
        <v>0</v>
      </c>
      <c r="F21" s="483">
        <f>SUM(F22:F23)</f>
        <v>0</v>
      </c>
      <c r="O21" s="458"/>
      <c r="P21" s="458"/>
      <c r="Q21" s="458"/>
    </row>
    <row r="22" spans="2:17" x14ac:dyDescent="0.25">
      <c r="B22" s="511" t="s">
        <v>3</v>
      </c>
      <c r="C22" s="487">
        <v>5510</v>
      </c>
      <c r="D22" s="479">
        <f t="shared" ref="D22:D23" si="3">C22</f>
        <v>5510</v>
      </c>
      <c r="E22" s="487"/>
      <c r="F22" s="487"/>
      <c r="O22" s="458"/>
      <c r="P22" s="458"/>
      <c r="Q22" s="458"/>
    </row>
    <row r="23" spans="2:17" x14ac:dyDescent="0.25">
      <c r="B23" s="511" t="s">
        <v>356</v>
      </c>
      <c r="C23" s="487">
        <v>110039</v>
      </c>
      <c r="D23" s="479">
        <f t="shared" si="3"/>
        <v>110039</v>
      </c>
      <c r="E23" s="487"/>
      <c r="F23" s="487"/>
      <c r="O23" s="458"/>
      <c r="P23" s="458"/>
      <c r="Q23" s="458"/>
    </row>
    <row r="24" spans="2:17" ht="28.5" x14ac:dyDescent="0.25">
      <c r="B24" s="510" t="s">
        <v>12</v>
      </c>
      <c r="C24" s="483">
        <f>SUM(C25:C27)</f>
        <v>73134.990159578942</v>
      </c>
      <c r="D24" s="483">
        <f t="shared" ref="D24:F24" si="4">SUM(D25:D27)</f>
        <v>73134.990159578942</v>
      </c>
      <c r="E24" s="483">
        <f t="shared" si="4"/>
        <v>0</v>
      </c>
      <c r="F24" s="483">
        <f t="shared" si="4"/>
        <v>0</v>
      </c>
      <c r="O24" s="458"/>
      <c r="P24" s="458"/>
      <c r="Q24" s="458"/>
    </row>
    <row r="25" spans="2:17" ht="27" customHeight="1" x14ac:dyDescent="0.25">
      <c r="B25" s="512" t="s">
        <v>357</v>
      </c>
      <c r="C25" s="492">
        <v>2405</v>
      </c>
      <c r="D25" s="479">
        <f t="shared" ref="D25:D27" si="5">C25</f>
        <v>2405</v>
      </c>
      <c r="E25" s="492"/>
      <c r="F25" s="492"/>
      <c r="H25" s="493"/>
      <c r="O25" s="458"/>
      <c r="P25" s="458"/>
      <c r="Q25" s="458"/>
    </row>
    <row r="26" spans="2:17" x14ac:dyDescent="0.25">
      <c r="B26" s="511" t="s">
        <v>4</v>
      </c>
      <c r="C26" s="487">
        <v>66741</v>
      </c>
      <c r="D26" s="479">
        <f t="shared" si="5"/>
        <v>66741</v>
      </c>
      <c r="E26" s="487"/>
      <c r="F26" s="487"/>
      <c r="H26" s="484"/>
      <c r="O26" s="458"/>
      <c r="P26" s="489"/>
      <c r="Q26" s="458"/>
    </row>
    <row r="27" spans="2:17" ht="21.75" customHeight="1" x14ac:dyDescent="0.25">
      <c r="B27" s="511" t="s">
        <v>5</v>
      </c>
      <c r="C27" s="487">
        <f>Paraug_punk_PSKUS!C9</f>
        <v>3988.9901595789465</v>
      </c>
      <c r="D27" s="479">
        <f t="shared" si="5"/>
        <v>3988.9901595789465</v>
      </c>
      <c r="E27" s="487"/>
      <c r="F27" s="487"/>
      <c r="H27" s="484"/>
      <c r="O27" s="458"/>
      <c r="P27" s="458"/>
      <c r="Q27" s="458"/>
    </row>
    <row r="28" spans="2:17" ht="28.5" x14ac:dyDescent="0.25">
      <c r="B28" s="510" t="s">
        <v>9</v>
      </c>
      <c r="C28" s="483">
        <f>SUM(C29:C30)</f>
        <v>66411</v>
      </c>
      <c r="D28" s="483">
        <f t="shared" ref="D28:F28" si="6">SUM(D29:D30)</f>
        <v>66411</v>
      </c>
      <c r="E28" s="483">
        <f t="shared" si="6"/>
        <v>0</v>
      </c>
      <c r="F28" s="483">
        <f t="shared" si="6"/>
        <v>0</v>
      </c>
      <c r="O28" s="458"/>
      <c r="P28" s="458"/>
      <c r="Q28" s="458"/>
    </row>
    <row r="29" spans="2:17" x14ac:dyDescent="0.25">
      <c r="B29" s="511" t="s">
        <v>8</v>
      </c>
      <c r="C29" s="487">
        <v>14435</v>
      </c>
      <c r="D29" s="479">
        <f t="shared" ref="D29:D30" si="7">C29</f>
        <v>14435</v>
      </c>
      <c r="E29" s="487"/>
      <c r="F29" s="487"/>
      <c r="O29" s="458"/>
    </row>
    <row r="30" spans="2:17" x14ac:dyDescent="0.25">
      <c r="B30" s="511" t="s">
        <v>4</v>
      </c>
      <c r="C30" s="494">
        <v>51976</v>
      </c>
      <c r="D30" s="479">
        <f t="shared" si="7"/>
        <v>51976</v>
      </c>
      <c r="E30" s="494"/>
      <c r="F30" s="494"/>
      <c r="H30" s="484"/>
      <c r="O30" s="458"/>
    </row>
    <row r="31" spans="2:17" x14ac:dyDescent="0.25">
      <c r="B31" s="510" t="s">
        <v>2</v>
      </c>
      <c r="C31" s="483">
        <f>C33+C34</f>
        <v>17283</v>
      </c>
      <c r="D31" s="483">
        <f t="shared" ref="D31:F31" si="8">SUM(D32:D34)</f>
        <v>17283</v>
      </c>
      <c r="E31" s="483">
        <f t="shared" si="8"/>
        <v>0</v>
      </c>
      <c r="F31" s="483">
        <f t="shared" si="8"/>
        <v>0</v>
      </c>
      <c r="O31" s="458"/>
    </row>
    <row r="32" spans="2:17" x14ac:dyDescent="0.25">
      <c r="B32" s="511" t="s">
        <v>355</v>
      </c>
      <c r="C32" s="487">
        <v>0</v>
      </c>
      <c r="D32" s="479">
        <f t="shared" ref="D32:D34" si="9">C32</f>
        <v>0</v>
      </c>
      <c r="E32" s="487"/>
      <c r="F32" s="487"/>
      <c r="H32" s="484"/>
      <c r="I32" s="495"/>
      <c r="J32" s="495"/>
      <c r="K32" s="495"/>
      <c r="L32" s="496"/>
      <c r="M32" s="496"/>
      <c r="N32" s="496"/>
      <c r="O32" s="497"/>
      <c r="P32" s="496"/>
      <c r="Q32" s="496"/>
    </row>
    <row r="33" spans="2:24" x14ac:dyDescent="0.25">
      <c r="B33" s="511" t="s">
        <v>15</v>
      </c>
      <c r="C33" s="487">
        <v>5787</v>
      </c>
      <c r="D33" s="479">
        <f t="shared" si="9"/>
        <v>5787</v>
      </c>
      <c r="E33" s="487"/>
      <c r="F33" s="487"/>
      <c r="H33" s="498"/>
      <c r="I33" s="498"/>
      <c r="J33" s="498"/>
      <c r="K33" s="498"/>
      <c r="O33" s="458"/>
    </row>
    <row r="34" spans="2:24" ht="25.5" x14ac:dyDescent="0.25">
      <c r="B34" s="511" t="s">
        <v>14</v>
      </c>
      <c r="C34" s="487">
        <v>11496</v>
      </c>
      <c r="D34" s="479">
        <f t="shared" si="9"/>
        <v>11496</v>
      </c>
      <c r="E34" s="487"/>
      <c r="F34" s="487"/>
      <c r="H34" s="499"/>
      <c r="J34" s="499"/>
      <c r="O34" s="458"/>
    </row>
    <row r="35" spans="2:24" x14ac:dyDescent="0.25">
      <c r="B35" s="510" t="s">
        <v>7</v>
      </c>
      <c r="C35" s="483">
        <f>SUM(C36:C38)</f>
        <v>16437</v>
      </c>
      <c r="D35" s="483">
        <f>SUM(D36:D38)</f>
        <v>16437</v>
      </c>
      <c r="E35" s="483">
        <f>SUM(E36:E38)</f>
        <v>0</v>
      </c>
      <c r="F35" s="483">
        <f>SUM(F36:F38)</f>
        <v>0</v>
      </c>
      <c r="O35" s="458"/>
    </row>
    <row r="36" spans="2:24" ht="25.5" x14ac:dyDescent="0.2">
      <c r="B36" s="511" t="s">
        <v>6</v>
      </c>
      <c r="C36" s="487">
        <v>0</v>
      </c>
      <c r="D36" s="487"/>
      <c r="E36" s="487"/>
      <c r="F36" s="487"/>
      <c r="H36" s="500"/>
      <c r="I36" s="484"/>
      <c r="J36" s="484"/>
      <c r="K36" s="484"/>
      <c r="L36" s="484"/>
      <c r="M36" s="484"/>
      <c r="N36" s="484"/>
      <c r="O36" s="485"/>
      <c r="P36" s="484"/>
      <c r="Q36" s="484"/>
      <c r="R36" s="484"/>
      <c r="S36" s="485"/>
      <c r="T36" s="485"/>
      <c r="U36" s="485"/>
      <c r="V36" s="485"/>
      <c r="W36" s="458"/>
      <c r="X36" s="458"/>
    </row>
    <row r="37" spans="2:24" ht="25.5" x14ac:dyDescent="0.25">
      <c r="B37" s="511" t="s">
        <v>1</v>
      </c>
      <c r="C37" s="487">
        <v>15958</v>
      </c>
      <c r="D37" s="479">
        <f t="shared" ref="D37:D38" si="10">C37</f>
        <v>15958</v>
      </c>
      <c r="E37" s="487"/>
      <c r="F37" s="487"/>
      <c r="O37" s="458"/>
    </row>
    <row r="38" spans="2:24" ht="25.5" x14ac:dyDescent="0.25">
      <c r="B38" s="511" t="s">
        <v>359</v>
      </c>
      <c r="C38" s="487">
        <v>479</v>
      </c>
      <c r="D38" s="487">
        <f t="shared" si="10"/>
        <v>479</v>
      </c>
      <c r="E38" s="487"/>
      <c r="F38" s="487"/>
      <c r="H38" s="484"/>
      <c r="I38" s="484"/>
      <c r="J38" s="484"/>
      <c r="K38" s="484"/>
    </row>
    <row r="39" spans="2:24" x14ac:dyDescent="0.25">
      <c r="B39" s="501"/>
      <c r="C39" s="502"/>
      <c r="D39" s="502"/>
      <c r="E39" s="502"/>
      <c r="F39" s="502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79998168889431442"/>
  </sheetPr>
  <dimension ref="A1:G9"/>
  <sheetViews>
    <sheetView zoomScale="66" zoomScaleNormal="66" workbookViewId="0">
      <selection activeCell="A4" sqref="A4"/>
    </sheetView>
  </sheetViews>
  <sheetFormatPr defaultRowHeight="39.75" customHeight="1" x14ac:dyDescent="0.25"/>
  <cols>
    <col min="1" max="2" width="9.140625" style="3"/>
    <col min="3" max="3" width="24.140625" style="3" customWidth="1"/>
    <col min="4" max="4" width="18.140625" style="3" customWidth="1"/>
    <col min="5" max="5" width="18.85546875" style="3" customWidth="1"/>
    <col min="6" max="6" width="21.7109375" style="3" customWidth="1"/>
    <col min="7" max="8" width="28.42578125" style="3" customWidth="1"/>
    <col min="9" max="16384" width="9.140625" style="3"/>
  </cols>
  <sheetData>
    <row r="1" spans="1:7" ht="69.75" customHeight="1" x14ac:dyDescent="0.25">
      <c r="F1" s="585" t="s">
        <v>1580</v>
      </c>
      <c r="G1" s="585"/>
    </row>
    <row r="2" spans="1:7" ht="39.75" customHeight="1" x14ac:dyDescent="0.25">
      <c r="A2" s="586" t="s">
        <v>1577</v>
      </c>
      <c r="B2" s="586"/>
      <c r="C2" s="586"/>
      <c r="D2" s="586"/>
      <c r="E2" s="586"/>
      <c r="F2" s="586"/>
      <c r="G2" s="586"/>
    </row>
    <row r="3" spans="1:7" ht="15.75" customHeight="1" x14ac:dyDescent="0.25">
      <c r="A3" s="591" t="s">
        <v>1568</v>
      </c>
      <c r="B3" s="591"/>
      <c r="C3" s="591"/>
      <c r="D3" s="82"/>
      <c r="E3" s="82"/>
      <c r="F3" s="82"/>
      <c r="G3" s="82"/>
    </row>
    <row r="4" spans="1:7" ht="39.75" customHeight="1" x14ac:dyDescent="0.25">
      <c r="A4" s="67" t="s">
        <v>290</v>
      </c>
      <c r="B4" s="67" t="s">
        <v>1536</v>
      </c>
      <c r="C4" s="67" t="s">
        <v>1512</v>
      </c>
      <c r="D4" s="67" t="s">
        <v>1537</v>
      </c>
      <c r="E4" s="67" t="s">
        <v>1552</v>
      </c>
      <c r="F4" s="67" t="s">
        <v>1578</v>
      </c>
      <c r="G4" s="67" t="s">
        <v>1579</v>
      </c>
    </row>
    <row r="5" spans="1:7" ht="33" customHeight="1" x14ac:dyDescent="0.25">
      <c r="A5" s="74">
        <v>1</v>
      </c>
      <c r="B5" s="75" t="s">
        <v>1541</v>
      </c>
      <c r="C5" s="75" t="s">
        <v>1553</v>
      </c>
      <c r="D5" s="76">
        <f>[2]Daugavpils!F6</f>
        <v>19</v>
      </c>
      <c r="E5" s="76">
        <f>[2]Daugavpils!F9</f>
        <v>2</v>
      </c>
      <c r="F5" s="77">
        <f>[2]Daugavpils!K39</f>
        <v>0.81547109432236842</v>
      </c>
      <c r="G5" s="78">
        <f>F5*D5</f>
        <v>15.493950792125</v>
      </c>
    </row>
    <row r="6" spans="1:7" ht="33" customHeight="1" x14ac:dyDescent="0.25">
      <c r="A6" s="74">
        <v>4</v>
      </c>
      <c r="B6" s="75" t="s">
        <v>1541</v>
      </c>
      <c r="C6" s="75" t="s">
        <v>1546</v>
      </c>
      <c r="D6" s="76">
        <f>[2]RAKUS!F6</f>
        <v>53.4</v>
      </c>
      <c r="E6" s="76">
        <f>[2]RAKUS!F9</f>
        <v>1</v>
      </c>
      <c r="F6" s="77">
        <f>[2]RAKUS!M43</f>
        <v>0.73825569953075831</v>
      </c>
      <c r="G6" s="78">
        <f>F6*D6</f>
        <v>39.422854354942494</v>
      </c>
    </row>
    <row r="7" spans="1:7" ht="29.25" customHeight="1" x14ac:dyDescent="0.25">
      <c r="A7" s="74">
        <v>5</v>
      </c>
      <c r="B7" s="75" t="s">
        <v>1541</v>
      </c>
      <c r="C7" s="75" t="s">
        <v>1554</v>
      </c>
      <c r="D7" s="76">
        <f>[2]RAKUS_Nomas_a!F6</f>
        <v>353</v>
      </c>
      <c r="E7" s="76">
        <f>[2]RAKUS_Nomas_a!F9</f>
        <v>9</v>
      </c>
      <c r="F7" s="77">
        <f>[2]RAKUS_Nomas_a!O43</f>
        <v>0.83452520396600571</v>
      </c>
      <c r="G7" s="78">
        <f>F7*D7</f>
        <v>294.58739700000001</v>
      </c>
    </row>
    <row r="8" spans="1:7" ht="25.5" customHeight="1" x14ac:dyDescent="0.25">
      <c r="A8" s="587" t="s">
        <v>33</v>
      </c>
      <c r="B8" s="588"/>
      <c r="C8" s="589"/>
      <c r="D8" s="79">
        <f>SUM(D5:D7)</f>
        <v>425.4</v>
      </c>
      <c r="E8" s="79">
        <f>SUM(E5:E7)</f>
        <v>12</v>
      </c>
      <c r="F8" s="80">
        <f>AVERAGE(F5:F7)</f>
        <v>0.79608399927304418</v>
      </c>
      <c r="G8" s="81">
        <f>SUM(G5:G7)</f>
        <v>349.50420214706753</v>
      </c>
    </row>
    <row r="9" spans="1:7" ht="18.75" customHeight="1" x14ac:dyDescent="0.25">
      <c r="A9" s="590" t="s">
        <v>1572</v>
      </c>
      <c r="B9" s="590"/>
      <c r="C9" s="590"/>
      <c r="D9" s="590"/>
    </row>
  </sheetData>
  <mergeCells count="5">
    <mergeCell ref="A2:G2"/>
    <mergeCell ref="A8:C8"/>
    <mergeCell ref="A9:D9"/>
    <mergeCell ref="F1:G1"/>
    <mergeCell ref="A3:C3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79998168889431442"/>
  </sheetPr>
  <dimension ref="A1:F27"/>
  <sheetViews>
    <sheetView zoomScale="87" zoomScaleNormal="87" workbookViewId="0">
      <selection activeCell="H15" sqref="H15"/>
    </sheetView>
  </sheetViews>
  <sheetFormatPr defaultRowHeight="15" x14ac:dyDescent="0.25"/>
  <cols>
    <col min="1" max="1" width="15.42578125" style="3" customWidth="1"/>
    <col min="2" max="2" width="42.28515625" style="3" bestFit="1" customWidth="1"/>
    <col min="3" max="3" width="10.7109375" style="3" customWidth="1"/>
    <col min="4" max="5" width="15.85546875" style="3" customWidth="1"/>
    <col min="6" max="16384" width="9.140625" style="3"/>
  </cols>
  <sheetData>
    <row r="1" spans="1:6" ht="92.25" customHeight="1" x14ac:dyDescent="0.25">
      <c r="D1" s="585" t="s">
        <v>1581</v>
      </c>
      <c r="E1" s="585"/>
      <c r="F1" s="585"/>
    </row>
    <row r="2" spans="1:6" ht="48" customHeight="1" x14ac:dyDescent="0.25">
      <c r="A2" s="592" t="s">
        <v>1575</v>
      </c>
      <c r="B2" s="592"/>
      <c r="C2" s="592"/>
      <c r="D2" s="592"/>
      <c r="E2" s="592"/>
    </row>
    <row r="3" spans="1:6" x14ac:dyDescent="0.25">
      <c r="A3" s="593" t="s">
        <v>368</v>
      </c>
      <c r="B3" s="595" t="s">
        <v>1512</v>
      </c>
      <c r="C3" s="595" t="s">
        <v>1574</v>
      </c>
      <c r="D3" s="593" t="s">
        <v>1568</v>
      </c>
      <c r="E3" s="593" t="s">
        <v>1518</v>
      </c>
    </row>
    <row r="4" spans="1:6" ht="28.5" x14ac:dyDescent="0.25">
      <c r="A4" s="593"/>
      <c r="B4" s="595"/>
      <c r="C4" s="595"/>
      <c r="D4" s="67" t="s">
        <v>1519</v>
      </c>
      <c r="E4" s="67" t="s">
        <v>1576</v>
      </c>
    </row>
    <row r="5" spans="1:6" x14ac:dyDescent="0.25">
      <c r="A5" s="16" t="s">
        <v>1520</v>
      </c>
      <c r="B5" s="16" t="s">
        <v>362</v>
      </c>
      <c r="C5" s="71" t="s">
        <v>1521</v>
      </c>
      <c r="D5" s="72">
        <v>39</v>
      </c>
      <c r="E5" s="72">
        <v>6956</v>
      </c>
    </row>
    <row r="6" spans="1:6" x14ac:dyDescent="0.25">
      <c r="A6" s="16" t="s">
        <v>1520</v>
      </c>
      <c r="B6" s="16" t="s">
        <v>362</v>
      </c>
      <c r="C6" s="71" t="s">
        <v>1522</v>
      </c>
      <c r="D6" s="72">
        <v>10</v>
      </c>
      <c r="E6" s="72">
        <v>1258</v>
      </c>
    </row>
    <row r="7" spans="1:6" x14ac:dyDescent="0.25">
      <c r="A7" s="16" t="s">
        <v>1520</v>
      </c>
      <c r="B7" s="16" t="s">
        <v>362</v>
      </c>
      <c r="C7" s="71" t="s">
        <v>1523</v>
      </c>
      <c r="D7" s="72">
        <v>2</v>
      </c>
      <c r="E7" s="72">
        <v>439</v>
      </c>
    </row>
    <row r="8" spans="1:6" x14ac:dyDescent="0.25">
      <c r="A8" s="16" t="s">
        <v>1524</v>
      </c>
      <c r="B8" s="16" t="s">
        <v>361</v>
      </c>
      <c r="C8" s="71" t="s">
        <v>1521</v>
      </c>
      <c r="D8" s="72"/>
      <c r="E8" s="72"/>
    </row>
    <row r="9" spans="1:6" x14ac:dyDescent="0.25">
      <c r="A9" s="16" t="s">
        <v>1524</v>
      </c>
      <c r="B9" s="16" t="s">
        <v>361</v>
      </c>
      <c r="C9" s="71" t="s">
        <v>1522</v>
      </c>
      <c r="D9" s="72">
        <v>1</v>
      </c>
      <c r="E9" s="72">
        <v>162</v>
      </c>
    </row>
    <row r="10" spans="1:6" x14ac:dyDescent="0.25">
      <c r="A10" s="16" t="s">
        <v>1525</v>
      </c>
      <c r="B10" s="16" t="s">
        <v>360</v>
      </c>
      <c r="C10" s="71" t="s">
        <v>1521</v>
      </c>
      <c r="D10" s="72">
        <v>1</v>
      </c>
      <c r="E10" s="72">
        <v>150</v>
      </c>
    </row>
    <row r="11" spans="1:6" x14ac:dyDescent="0.25">
      <c r="A11" s="16" t="s">
        <v>1525</v>
      </c>
      <c r="B11" s="16" t="s">
        <v>360</v>
      </c>
      <c r="C11" s="71" t="s">
        <v>1522</v>
      </c>
      <c r="D11" s="72">
        <v>11</v>
      </c>
      <c r="E11" s="72">
        <v>440</v>
      </c>
    </row>
    <row r="12" spans="1:6" x14ac:dyDescent="0.25">
      <c r="A12" s="16" t="s">
        <v>1525</v>
      </c>
      <c r="B12" s="16" t="s">
        <v>360</v>
      </c>
      <c r="C12" s="71" t="s">
        <v>1523</v>
      </c>
      <c r="D12" s="72"/>
      <c r="E12" s="72"/>
    </row>
    <row r="13" spans="1:6" x14ac:dyDescent="0.25">
      <c r="A13" s="16" t="s">
        <v>1526</v>
      </c>
      <c r="B13" s="16" t="s">
        <v>1527</v>
      </c>
      <c r="C13" s="71" t="s">
        <v>1521</v>
      </c>
      <c r="D13" s="72">
        <v>1</v>
      </c>
      <c r="E13" s="72">
        <v>20</v>
      </c>
    </row>
    <row r="14" spans="1:6" x14ac:dyDescent="0.25">
      <c r="A14" s="16" t="s">
        <v>1528</v>
      </c>
      <c r="B14" s="16" t="s">
        <v>363</v>
      </c>
      <c r="C14" s="71" t="s">
        <v>1521</v>
      </c>
      <c r="D14" s="72">
        <v>2</v>
      </c>
      <c r="E14" s="72">
        <v>90</v>
      </c>
    </row>
    <row r="15" spans="1:6" x14ac:dyDescent="0.25">
      <c r="A15" s="16" t="s">
        <v>1528</v>
      </c>
      <c r="B15" s="16" t="s">
        <v>363</v>
      </c>
      <c r="C15" s="71" t="s">
        <v>1522</v>
      </c>
      <c r="D15" s="72"/>
      <c r="E15" s="72"/>
    </row>
    <row r="16" spans="1:6" x14ac:dyDescent="0.25">
      <c r="A16" s="16" t="s">
        <v>1528</v>
      </c>
      <c r="B16" s="16" t="s">
        <v>363</v>
      </c>
      <c r="C16" s="71" t="s">
        <v>1523</v>
      </c>
      <c r="D16" s="72">
        <v>31</v>
      </c>
      <c r="E16" s="72">
        <v>984</v>
      </c>
    </row>
    <row r="17" spans="1:5" x14ac:dyDescent="0.25">
      <c r="A17" s="16" t="s">
        <v>1529</v>
      </c>
      <c r="B17" s="16" t="s">
        <v>328</v>
      </c>
      <c r="C17" s="71" t="s">
        <v>1522</v>
      </c>
      <c r="D17" s="72"/>
      <c r="E17" s="72"/>
    </row>
    <row r="18" spans="1:5" x14ac:dyDescent="0.25">
      <c r="A18" s="16" t="s">
        <v>1530</v>
      </c>
      <c r="B18" s="16" t="s">
        <v>327</v>
      </c>
      <c r="C18" s="71" t="s">
        <v>1521</v>
      </c>
      <c r="D18" s="72">
        <v>2</v>
      </c>
      <c r="E18" s="72">
        <v>148</v>
      </c>
    </row>
    <row r="19" spans="1:5" x14ac:dyDescent="0.25">
      <c r="A19" s="16" t="s">
        <v>1530</v>
      </c>
      <c r="B19" s="16" t="s">
        <v>327</v>
      </c>
      <c r="C19" s="71" t="s">
        <v>1522</v>
      </c>
      <c r="D19" s="72"/>
      <c r="E19" s="72"/>
    </row>
    <row r="20" spans="1:5" x14ac:dyDescent="0.25">
      <c r="A20" s="16" t="s">
        <v>1530</v>
      </c>
      <c r="B20" s="16" t="s">
        <v>327</v>
      </c>
      <c r="C20" s="71" t="s">
        <v>1523</v>
      </c>
      <c r="D20" s="72">
        <v>1</v>
      </c>
      <c r="E20" s="72">
        <v>20</v>
      </c>
    </row>
    <row r="21" spans="1:5" x14ac:dyDescent="0.25">
      <c r="A21" s="16" t="s">
        <v>1531</v>
      </c>
      <c r="B21" s="16" t="s">
        <v>330</v>
      </c>
      <c r="C21" s="71" t="s">
        <v>1521</v>
      </c>
      <c r="D21" s="72"/>
      <c r="E21" s="72"/>
    </row>
    <row r="22" spans="1:5" x14ac:dyDescent="0.25">
      <c r="A22" s="16" t="s">
        <v>1531</v>
      </c>
      <c r="B22" s="16" t="s">
        <v>330</v>
      </c>
      <c r="C22" s="71" t="s">
        <v>1523</v>
      </c>
      <c r="D22" s="72"/>
      <c r="E22" s="72"/>
    </row>
    <row r="23" spans="1:5" x14ac:dyDescent="0.25">
      <c r="A23" s="16" t="s">
        <v>1532</v>
      </c>
      <c r="B23" s="16" t="s">
        <v>325</v>
      </c>
      <c r="C23" s="71" t="s">
        <v>1521</v>
      </c>
      <c r="D23" s="72">
        <v>15</v>
      </c>
      <c r="E23" s="72">
        <v>2500</v>
      </c>
    </row>
    <row r="24" spans="1:5" x14ac:dyDescent="0.25">
      <c r="A24" s="16" t="s">
        <v>1533</v>
      </c>
      <c r="B24" s="16" t="s">
        <v>365</v>
      </c>
      <c r="C24" s="71" t="s">
        <v>1523</v>
      </c>
      <c r="D24" s="72"/>
      <c r="E24" s="72"/>
    </row>
    <row r="25" spans="1:5" x14ac:dyDescent="0.25">
      <c r="A25" s="16" t="s">
        <v>1534</v>
      </c>
      <c r="B25" s="16" t="s">
        <v>122</v>
      </c>
      <c r="C25" s="71" t="s">
        <v>1523</v>
      </c>
      <c r="D25" s="72"/>
      <c r="E25" s="72"/>
    </row>
    <row r="26" spans="1:5" x14ac:dyDescent="0.25">
      <c r="A26" s="16" t="s">
        <v>1535</v>
      </c>
      <c r="B26" s="16" t="s">
        <v>366</v>
      </c>
      <c r="C26" s="71" t="s">
        <v>1521</v>
      </c>
      <c r="D26" s="72"/>
      <c r="E26" s="72"/>
    </row>
    <row r="27" spans="1:5" x14ac:dyDescent="0.25">
      <c r="A27" s="594" t="s">
        <v>346</v>
      </c>
      <c r="B27" s="594"/>
      <c r="C27" s="16"/>
      <c r="D27" s="73">
        <f t="shared" ref="D27:E27" si="0">SUM(D5:D26)</f>
        <v>116</v>
      </c>
      <c r="E27" s="70">
        <f t="shared" si="0"/>
        <v>13167</v>
      </c>
    </row>
  </sheetData>
  <mergeCells count="7">
    <mergeCell ref="A2:E2"/>
    <mergeCell ref="D1:F1"/>
    <mergeCell ref="D3:E3"/>
    <mergeCell ref="A27:B27"/>
    <mergeCell ref="A3:A4"/>
    <mergeCell ref="B3:B4"/>
    <mergeCell ref="C3:C4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1:Q37"/>
  <sheetViews>
    <sheetView showGridLines="0" zoomScale="68" zoomScaleNormal="68" workbookViewId="0">
      <selection activeCell="H9" sqref="H9"/>
    </sheetView>
  </sheetViews>
  <sheetFormatPr defaultColWidth="9.140625" defaultRowHeight="45.75" customHeight="1" x14ac:dyDescent="0.25"/>
  <cols>
    <col min="1" max="1" width="54.140625" style="84" customWidth="1"/>
    <col min="2" max="2" width="31.85546875" style="83" customWidth="1"/>
    <col min="3" max="3" width="10.7109375" style="83" customWidth="1"/>
    <col min="4" max="4" width="13.85546875" style="84" customWidth="1"/>
    <col min="5" max="5" width="13.42578125" style="84" customWidth="1"/>
    <col min="6" max="6" width="15.28515625" style="84" customWidth="1"/>
    <col min="7" max="7" width="9.140625" style="84"/>
    <col min="8" max="8" width="9.140625" style="84" customWidth="1"/>
    <col min="9" max="10" width="9.140625" style="84"/>
    <col min="11" max="11" width="10" style="84" bestFit="1" customWidth="1"/>
    <col min="12" max="16384" width="9.140625" style="84"/>
  </cols>
  <sheetData>
    <row r="1" spans="1:17" ht="57" customHeight="1" x14ac:dyDescent="0.25">
      <c r="C1" s="571" t="s">
        <v>1590</v>
      </c>
      <c r="D1" s="571"/>
      <c r="E1" s="571"/>
    </row>
    <row r="2" spans="1:17" ht="18" customHeight="1" x14ac:dyDescent="0.25">
      <c r="A2" s="596" t="s">
        <v>1583</v>
      </c>
      <c r="B2" s="596"/>
      <c r="C2" s="596"/>
      <c r="D2" s="596"/>
    </row>
    <row r="3" spans="1:17" ht="18.75" customHeight="1" x14ac:dyDescent="0.25">
      <c r="A3" s="122" t="s">
        <v>3</v>
      </c>
      <c r="B3" s="123" t="s">
        <v>89</v>
      </c>
      <c r="C3" s="124" t="s">
        <v>351</v>
      </c>
      <c r="D3" s="123" t="s">
        <v>1584</v>
      </c>
      <c r="E3" s="86"/>
      <c r="G3" s="87"/>
    </row>
    <row r="4" spans="1:17" ht="47.25" customHeight="1" x14ac:dyDescent="0.25">
      <c r="A4" s="115" t="s">
        <v>90</v>
      </c>
      <c r="B4" s="116">
        <v>57.45</v>
      </c>
      <c r="C4" s="117">
        <v>4941</v>
      </c>
      <c r="D4" s="121">
        <f>B4*C4</f>
        <v>283860.45</v>
      </c>
      <c r="E4" s="88"/>
      <c r="G4" s="87"/>
    </row>
    <row r="5" spans="1:17" ht="33" customHeight="1" x14ac:dyDescent="0.25">
      <c r="A5" s="115" t="s">
        <v>91</v>
      </c>
      <c r="B5" s="116">
        <v>23.33</v>
      </c>
      <c r="C5" s="117">
        <v>121</v>
      </c>
      <c r="D5" s="121">
        <f>B5*C5</f>
        <v>2822.93</v>
      </c>
      <c r="E5" s="89"/>
      <c r="G5" s="87"/>
    </row>
    <row r="6" spans="1:17" ht="34.5" customHeight="1" x14ac:dyDescent="0.25">
      <c r="A6" s="149" t="s">
        <v>92</v>
      </c>
      <c r="B6" s="116">
        <v>52.23</v>
      </c>
      <c r="C6" s="117">
        <v>7298</v>
      </c>
      <c r="D6" s="121">
        <f>B6*C6</f>
        <v>381174.54</v>
      </c>
      <c r="E6" s="89"/>
      <c r="G6" s="87"/>
    </row>
    <row r="7" spans="1:17" ht="17.25" customHeight="1" x14ac:dyDescent="0.25">
      <c r="A7" s="118"/>
      <c r="B7" s="116"/>
      <c r="C7" s="119">
        <f>SUM(C4:C6)</f>
        <v>12360</v>
      </c>
      <c r="D7" s="57">
        <f>SUM(D4:D6)</f>
        <v>667857.91999999993</v>
      </c>
      <c r="E7" s="90"/>
      <c r="G7" s="87"/>
    </row>
    <row r="8" spans="1:17" ht="16.5" customHeight="1" x14ac:dyDescent="0.25">
      <c r="A8" s="91"/>
      <c r="B8" s="91"/>
      <c r="C8" s="92"/>
      <c r="D8" s="92"/>
      <c r="E8" s="93"/>
      <c r="F8" s="94"/>
      <c r="G8" s="87"/>
      <c r="N8" s="13"/>
      <c r="O8" s="13"/>
    </row>
    <row r="9" spans="1:17" ht="22.5" customHeight="1" x14ac:dyDescent="0.25">
      <c r="A9" s="122" t="s">
        <v>4</v>
      </c>
      <c r="B9" s="123" t="s">
        <v>89</v>
      </c>
      <c r="C9" s="124" t="s">
        <v>351</v>
      </c>
      <c r="D9" s="123" t="s">
        <v>1584</v>
      </c>
      <c r="E9" s="96"/>
      <c r="F9" s="96"/>
      <c r="G9" s="96"/>
      <c r="H9" s="96"/>
      <c r="I9" s="96"/>
      <c r="N9" s="97"/>
      <c r="O9" s="97"/>
      <c r="P9" s="98"/>
      <c r="Q9" s="98"/>
    </row>
    <row r="10" spans="1:17" ht="42.75" customHeight="1" x14ac:dyDescent="0.2">
      <c r="A10" s="115" t="s">
        <v>1585</v>
      </c>
      <c r="B10" s="116">
        <v>47.55</v>
      </c>
      <c r="C10" s="117">
        <v>18723</v>
      </c>
      <c r="D10" s="125">
        <f>B10*C10</f>
        <v>890278.64999999991</v>
      </c>
      <c r="E10" s="96"/>
      <c r="F10" s="99"/>
      <c r="G10" s="100"/>
      <c r="H10" s="100"/>
      <c r="I10" s="101"/>
    </row>
    <row r="11" spans="1:17" ht="26.25" customHeight="1" x14ac:dyDescent="0.25">
      <c r="A11" s="118" t="s">
        <v>1586</v>
      </c>
      <c r="B11" s="116">
        <v>25.23</v>
      </c>
      <c r="C11" s="117">
        <v>150</v>
      </c>
      <c r="D11" s="125">
        <f>B11*C11</f>
        <v>3784.5</v>
      </c>
      <c r="E11" s="96"/>
      <c r="F11" s="96"/>
      <c r="G11" s="96"/>
      <c r="H11" s="96"/>
      <c r="I11" s="96"/>
    </row>
    <row r="12" spans="1:17" ht="15.75" customHeight="1" x14ac:dyDescent="0.25">
      <c r="A12" s="126"/>
      <c r="B12" s="116"/>
      <c r="C12" s="116"/>
      <c r="D12" s="120">
        <f>D10+D11</f>
        <v>894063.14999999991</v>
      </c>
      <c r="E12" s="96"/>
      <c r="F12" s="96"/>
      <c r="G12" s="96"/>
      <c r="H12" s="96"/>
      <c r="I12" s="96"/>
    </row>
    <row r="13" spans="1:17" ht="15.75" customHeight="1" x14ac:dyDescent="0.25">
      <c r="A13" s="87"/>
      <c r="B13" s="127"/>
      <c r="C13" s="127"/>
      <c r="D13" s="139"/>
      <c r="E13" s="96"/>
      <c r="F13" s="96"/>
      <c r="G13" s="96"/>
      <c r="H13" s="96"/>
      <c r="I13" s="96"/>
    </row>
    <row r="14" spans="1:17" ht="14.25" customHeight="1" x14ac:dyDescent="0.25">
      <c r="A14" s="128" t="s">
        <v>1587</v>
      </c>
      <c r="B14" s="128"/>
      <c r="C14" s="128"/>
      <c r="D14" s="128"/>
      <c r="E14" s="128"/>
      <c r="F14" s="128"/>
      <c r="G14" s="87"/>
    </row>
    <row r="15" spans="1:17" ht="32.25" customHeight="1" x14ac:dyDescent="0.25">
      <c r="A15" s="140" t="s">
        <v>275</v>
      </c>
      <c r="B15" s="140" t="s">
        <v>276</v>
      </c>
      <c r="C15" s="140" t="s">
        <v>277</v>
      </c>
      <c r="D15" s="140" t="s">
        <v>278</v>
      </c>
      <c r="E15" s="140" t="s">
        <v>279</v>
      </c>
      <c r="F15" s="141" t="s">
        <v>280</v>
      </c>
      <c r="G15" s="87"/>
    </row>
    <row r="16" spans="1:17" ht="30" customHeight="1" x14ac:dyDescent="0.2">
      <c r="A16" s="150" t="s">
        <v>281</v>
      </c>
      <c r="B16" s="132" t="s">
        <v>282</v>
      </c>
      <c r="C16" s="129">
        <v>5</v>
      </c>
      <c r="D16" s="130">
        <v>43.61</v>
      </c>
      <c r="E16" s="131">
        <v>13987</v>
      </c>
      <c r="F16" s="131">
        <f t="shared" ref="F16:F19" si="0">D16*E16</f>
        <v>609973.06999999995</v>
      </c>
      <c r="G16" s="87"/>
    </row>
    <row r="17" spans="1:11" ht="37.5" customHeight="1" x14ac:dyDescent="0.2">
      <c r="A17" s="150" t="s">
        <v>283</v>
      </c>
      <c r="B17" s="132" t="s">
        <v>284</v>
      </c>
      <c r="C17" s="129">
        <v>5</v>
      </c>
      <c r="D17" s="130">
        <v>57.17</v>
      </c>
      <c r="E17" s="131">
        <v>88</v>
      </c>
      <c r="F17" s="131">
        <f t="shared" si="0"/>
        <v>5030.96</v>
      </c>
      <c r="G17" s="87"/>
    </row>
    <row r="18" spans="1:11" ht="27" customHeight="1" x14ac:dyDescent="0.2">
      <c r="A18" s="150" t="s">
        <v>285</v>
      </c>
      <c r="B18" s="132" t="s">
        <v>286</v>
      </c>
      <c r="C18" s="129">
        <v>5</v>
      </c>
      <c r="D18" s="130">
        <v>170.37</v>
      </c>
      <c r="E18" s="131">
        <v>17</v>
      </c>
      <c r="F18" s="131">
        <f t="shared" si="0"/>
        <v>2896.29</v>
      </c>
      <c r="G18" s="87"/>
    </row>
    <row r="19" spans="1:11" ht="26.25" customHeight="1" x14ac:dyDescent="0.2">
      <c r="A19" s="150" t="s">
        <v>287</v>
      </c>
      <c r="B19" s="132" t="s">
        <v>288</v>
      </c>
      <c r="C19" s="129">
        <v>5</v>
      </c>
      <c r="D19" s="130">
        <v>56.63</v>
      </c>
      <c r="E19" s="131">
        <v>765</v>
      </c>
      <c r="F19" s="131">
        <f t="shared" si="0"/>
        <v>43321.950000000004</v>
      </c>
      <c r="G19" s="87"/>
    </row>
    <row r="20" spans="1:11" ht="18.75" customHeight="1" x14ac:dyDescent="0.2">
      <c r="A20" s="103"/>
      <c r="B20" s="103"/>
      <c r="C20" s="598" t="s">
        <v>25</v>
      </c>
      <c r="D20" s="598"/>
      <c r="E20" s="598"/>
      <c r="F20" s="133">
        <f>SUM(F16:F19)</f>
        <v>661222.2699999999</v>
      </c>
      <c r="G20" s="87"/>
    </row>
    <row r="21" spans="1:11" ht="18.75" customHeight="1" x14ac:dyDescent="0.2">
      <c r="A21" s="103"/>
      <c r="B21" s="103"/>
      <c r="C21" s="134"/>
      <c r="D21" s="134"/>
      <c r="E21" s="135" t="s">
        <v>289</v>
      </c>
      <c r="F21" s="136">
        <v>-30842</v>
      </c>
      <c r="G21" s="87"/>
    </row>
    <row r="22" spans="1:11" ht="16.5" customHeight="1" x14ac:dyDescent="0.2">
      <c r="A22" s="103"/>
      <c r="B22" s="103"/>
      <c r="C22" s="597" t="s">
        <v>352</v>
      </c>
      <c r="D22" s="597"/>
      <c r="E22" s="597"/>
      <c r="F22" s="138">
        <f>F20+F21</f>
        <v>630380.2699999999</v>
      </c>
      <c r="G22" s="87"/>
    </row>
    <row r="23" spans="1:11" ht="24" customHeight="1" x14ac:dyDescent="0.2">
      <c r="A23" s="95" t="s">
        <v>16</v>
      </c>
      <c r="B23" s="91"/>
      <c r="C23" s="92"/>
      <c r="D23" s="92"/>
      <c r="E23" s="93"/>
      <c r="F23" s="94"/>
      <c r="G23" s="87"/>
    </row>
    <row r="24" spans="1:11" ht="45.75" customHeight="1" x14ac:dyDescent="0.2">
      <c r="A24" s="146" t="s">
        <v>347</v>
      </c>
      <c r="B24" s="147" t="s">
        <v>276</v>
      </c>
      <c r="C24" s="146" t="s">
        <v>348</v>
      </c>
      <c r="D24" s="146" t="s">
        <v>349</v>
      </c>
      <c r="E24" s="146" t="s">
        <v>1588</v>
      </c>
      <c r="F24" s="94"/>
      <c r="G24" s="87"/>
    </row>
    <row r="25" spans="1:11" ht="29.25" customHeight="1" x14ac:dyDescent="0.2">
      <c r="A25" s="71">
        <v>47047</v>
      </c>
      <c r="B25" s="144" t="s">
        <v>350</v>
      </c>
      <c r="C25" s="72">
        <v>1076</v>
      </c>
      <c r="D25" s="71">
        <v>30.22</v>
      </c>
      <c r="E25" s="72">
        <f>C25*D25</f>
        <v>32516.719999999998</v>
      </c>
      <c r="F25" s="104"/>
      <c r="G25" s="87"/>
    </row>
    <row r="26" spans="1:11" ht="24" customHeight="1" x14ac:dyDescent="0.2">
      <c r="A26" s="145"/>
      <c r="B26" s="145"/>
      <c r="C26" s="137"/>
      <c r="D26" s="126" t="s">
        <v>352</v>
      </c>
      <c r="E26" s="148">
        <f>E25</f>
        <v>32516.719999999998</v>
      </c>
      <c r="F26" s="105"/>
      <c r="G26" s="87"/>
    </row>
    <row r="27" spans="1:11" ht="45.75" customHeight="1" x14ac:dyDescent="0.2">
      <c r="A27" s="91"/>
      <c r="B27" s="91"/>
      <c r="C27" s="106"/>
      <c r="D27" s="107"/>
      <c r="E27" s="107"/>
      <c r="F27" s="104"/>
      <c r="G27" s="87"/>
    </row>
    <row r="28" spans="1:11" ht="20.25" customHeight="1" x14ac:dyDescent="0.2">
      <c r="A28" s="87"/>
      <c r="B28" s="85"/>
      <c r="C28" s="85"/>
      <c r="D28" s="106" t="s">
        <v>1589</v>
      </c>
      <c r="E28" s="151">
        <f>D7+D12+F22+E26</f>
        <v>2224818.06</v>
      </c>
      <c r="F28" s="104"/>
      <c r="G28" s="87"/>
      <c r="K28" s="108"/>
    </row>
    <row r="29" spans="1:11" ht="45.75" customHeight="1" x14ac:dyDescent="0.25">
      <c r="A29" s="87"/>
      <c r="B29" s="85"/>
      <c r="C29" s="85"/>
      <c r="D29" s="87"/>
      <c r="E29" s="87"/>
      <c r="F29" s="87"/>
      <c r="G29" s="109"/>
    </row>
    <row r="30" spans="1:11" ht="45.75" customHeight="1" x14ac:dyDescent="0.25">
      <c r="A30" s="599"/>
      <c r="B30" s="600"/>
      <c r="C30" s="85"/>
      <c r="D30" s="87"/>
      <c r="E30" s="110"/>
      <c r="F30" s="102"/>
      <c r="G30" s="87"/>
    </row>
    <row r="31" spans="1:11" ht="45.75" customHeight="1" x14ac:dyDescent="0.25">
      <c r="A31" s="87"/>
      <c r="B31" s="85"/>
      <c r="C31" s="85"/>
      <c r="D31" s="87"/>
      <c r="E31" s="87"/>
      <c r="F31" s="87"/>
      <c r="G31" s="87"/>
    </row>
    <row r="32" spans="1:11" ht="45.75" customHeight="1" x14ac:dyDescent="0.25">
      <c r="A32" s="111"/>
      <c r="B32" s="112"/>
      <c r="C32" s="112"/>
      <c r="D32" s="87"/>
      <c r="E32" s="87"/>
      <c r="F32" s="87"/>
    </row>
    <row r="33" spans="1:6" ht="45.75" customHeight="1" x14ac:dyDescent="0.25">
      <c r="A33" s="113"/>
      <c r="B33" s="112"/>
      <c r="C33" s="85"/>
      <c r="D33" s="111"/>
      <c r="E33" s="111"/>
      <c r="F33" s="111"/>
    </row>
    <row r="34" spans="1:6" ht="45.75" customHeight="1" x14ac:dyDescent="0.25">
      <c r="A34" s="87"/>
      <c r="B34" s="85"/>
      <c r="C34" s="85"/>
      <c r="D34" s="85"/>
      <c r="E34" s="114"/>
      <c r="F34" s="87"/>
    </row>
    <row r="35" spans="1:6" ht="45.75" customHeight="1" x14ac:dyDescent="0.25">
      <c r="A35" s="87"/>
      <c r="B35" s="85"/>
      <c r="C35" s="85"/>
      <c r="D35" s="110"/>
      <c r="E35" s="102"/>
      <c r="F35" s="87"/>
    </row>
    <row r="36" spans="1:6" ht="45.75" customHeight="1" x14ac:dyDescent="0.25">
      <c r="A36" s="87"/>
      <c r="B36" s="85"/>
      <c r="C36" s="85"/>
      <c r="D36" s="87"/>
      <c r="E36" s="87"/>
      <c r="F36" s="87"/>
    </row>
    <row r="37" spans="1:6" ht="45.75" customHeight="1" x14ac:dyDescent="0.25">
      <c r="D37" s="87"/>
      <c r="E37" s="87"/>
      <c r="F37" s="87"/>
    </row>
  </sheetData>
  <mergeCells count="5">
    <mergeCell ref="C1:E1"/>
    <mergeCell ref="A2:D2"/>
    <mergeCell ref="C22:E22"/>
    <mergeCell ref="C20:E20"/>
    <mergeCell ref="A30:B30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</sheetPr>
  <dimension ref="B1:N227"/>
  <sheetViews>
    <sheetView zoomScale="78" zoomScaleNormal="78" workbookViewId="0">
      <selection activeCell="E1" sqref="E1:H1"/>
    </sheetView>
  </sheetViews>
  <sheetFormatPr defaultRowHeight="15.75" x14ac:dyDescent="0.25"/>
  <cols>
    <col min="1" max="1" width="5.28515625" style="153" customWidth="1"/>
    <col min="2" max="2" width="13.28515625" style="154" customWidth="1"/>
    <col min="3" max="3" width="24.140625" style="154" customWidth="1"/>
    <col min="4" max="4" width="57.85546875" style="154" bestFit="1" customWidth="1"/>
    <col min="5" max="5" width="12.7109375" style="152" bestFit="1" customWidth="1"/>
    <col min="6" max="6" width="15.140625" style="152" customWidth="1"/>
    <col min="7" max="7" width="12" style="152" bestFit="1" customWidth="1"/>
    <col min="8" max="8" width="12.42578125" style="152" bestFit="1" customWidth="1"/>
    <col min="9" max="9" width="9.5703125" style="153" bestFit="1" customWidth="1"/>
    <col min="10" max="13" width="9.140625" style="153"/>
    <col min="14" max="14" width="12.140625" style="153" customWidth="1"/>
    <col min="15" max="257" width="9.140625" style="153"/>
    <col min="258" max="258" width="13.28515625" style="153" customWidth="1"/>
    <col min="259" max="259" width="24.140625" style="153" customWidth="1"/>
    <col min="260" max="260" width="57.85546875" style="153" bestFit="1" customWidth="1"/>
    <col min="261" max="261" width="12.7109375" style="153" bestFit="1" customWidth="1"/>
    <col min="262" max="262" width="13.28515625" style="153" bestFit="1" customWidth="1"/>
    <col min="263" max="263" width="12" style="153" bestFit="1" customWidth="1"/>
    <col min="264" max="264" width="12.42578125" style="153" bestFit="1" customWidth="1"/>
    <col min="265" max="265" width="9.5703125" style="153" bestFit="1" customWidth="1"/>
    <col min="266" max="513" width="9.140625" style="153"/>
    <col min="514" max="514" width="13.28515625" style="153" customWidth="1"/>
    <col min="515" max="515" width="24.140625" style="153" customWidth="1"/>
    <col min="516" max="516" width="57.85546875" style="153" bestFit="1" customWidth="1"/>
    <col min="517" max="517" width="12.7109375" style="153" bestFit="1" customWidth="1"/>
    <col min="518" max="518" width="13.28515625" style="153" bestFit="1" customWidth="1"/>
    <col min="519" max="519" width="12" style="153" bestFit="1" customWidth="1"/>
    <col min="520" max="520" width="12.42578125" style="153" bestFit="1" customWidth="1"/>
    <col min="521" max="521" width="9.5703125" style="153" bestFit="1" customWidth="1"/>
    <col min="522" max="769" width="9.140625" style="153"/>
    <col min="770" max="770" width="13.28515625" style="153" customWidth="1"/>
    <col min="771" max="771" width="24.140625" style="153" customWidth="1"/>
    <col min="772" max="772" width="57.85546875" style="153" bestFit="1" customWidth="1"/>
    <col min="773" max="773" width="12.7109375" style="153" bestFit="1" customWidth="1"/>
    <col min="774" max="774" width="13.28515625" style="153" bestFit="1" customWidth="1"/>
    <col min="775" max="775" width="12" style="153" bestFit="1" customWidth="1"/>
    <col min="776" max="776" width="12.42578125" style="153" bestFit="1" customWidth="1"/>
    <col min="777" max="777" width="9.5703125" style="153" bestFit="1" customWidth="1"/>
    <col min="778" max="1025" width="9.140625" style="153"/>
    <col min="1026" max="1026" width="13.28515625" style="153" customWidth="1"/>
    <col min="1027" max="1027" width="24.140625" style="153" customWidth="1"/>
    <col min="1028" max="1028" width="57.85546875" style="153" bestFit="1" customWidth="1"/>
    <col min="1029" max="1029" width="12.7109375" style="153" bestFit="1" customWidth="1"/>
    <col min="1030" max="1030" width="13.28515625" style="153" bestFit="1" customWidth="1"/>
    <col min="1031" max="1031" width="12" style="153" bestFit="1" customWidth="1"/>
    <col min="1032" max="1032" width="12.42578125" style="153" bestFit="1" customWidth="1"/>
    <col min="1033" max="1033" width="9.5703125" style="153" bestFit="1" customWidth="1"/>
    <col min="1034" max="1281" width="9.140625" style="153"/>
    <col min="1282" max="1282" width="13.28515625" style="153" customWidth="1"/>
    <col min="1283" max="1283" width="24.140625" style="153" customWidth="1"/>
    <col min="1284" max="1284" width="57.85546875" style="153" bestFit="1" customWidth="1"/>
    <col min="1285" max="1285" width="12.7109375" style="153" bestFit="1" customWidth="1"/>
    <col min="1286" max="1286" width="13.28515625" style="153" bestFit="1" customWidth="1"/>
    <col min="1287" max="1287" width="12" style="153" bestFit="1" customWidth="1"/>
    <col min="1288" max="1288" width="12.42578125" style="153" bestFit="1" customWidth="1"/>
    <col min="1289" max="1289" width="9.5703125" style="153" bestFit="1" customWidth="1"/>
    <col min="1290" max="1537" width="9.140625" style="153"/>
    <col min="1538" max="1538" width="13.28515625" style="153" customWidth="1"/>
    <col min="1539" max="1539" width="24.140625" style="153" customWidth="1"/>
    <col min="1540" max="1540" width="57.85546875" style="153" bestFit="1" customWidth="1"/>
    <col min="1541" max="1541" width="12.7109375" style="153" bestFit="1" customWidth="1"/>
    <col min="1542" max="1542" width="13.28515625" style="153" bestFit="1" customWidth="1"/>
    <col min="1543" max="1543" width="12" style="153" bestFit="1" customWidth="1"/>
    <col min="1544" max="1544" width="12.42578125" style="153" bestFit="1" customWidth="1"/>
    <col min="1545" max="1545" width="9.5703125" style="153" bestFit="1" customWidth="1"/>
    <col min="1546" max="1793" width="9.140625" style="153"/>
    <col min="1794" max="1794" width="13.28515625" style="153" customWidth="1"/>
    <col min="1795" max="1795" width="24.140625" style="153" customWidth="1"/>
    <col min="1796" max="1796" width="57.85546875" style="153" bestFit="1" customWidth="1"/>
    <col min="1797" max="1797" width="12.7109375" style="153" bestFit="1" customWidth="1"/>
    <col min="1798" max="1798" width="13.28515625" style="153" bestFit="1" customWidth="1"/>
    <col min="1799" max="1799" width="12" style="153" bestFit="1" customWidth="1"/>
    <col min="1800" max="1800" width="12.42578125" style="153" bestFit="1" customWidth="1"/>
    <col min="1801" max="1801" width="9.5703125" style="153" bestFit="1" customWidth="1"/>
    <col min="1802" max="2049" width="9.140625" style="153"/>
    <col min="2050" max="2050" width="13.28515625" style="153" customWidth="1"/>
    <col min="2051" max="2051" width="24.140625" style="153" customWidth="1"/>
    <col min="2052" max="2052" width="57.85546875" style="153" bestFit="1" customWidth="1"/>
    <col min="2053" max="2053" width="12.7109375" style="153" bestFit="1" customWidth="1"/>
    <col min="2054" max="2054" width="13.28515625" style="153" bestFit="1" customWidth="1"/>
    <col min="2055" max="2055" width="12" style="153" bestFit="1" customWidth="1"/>
    <col min="2056" max="2056" width="12.42578125" style="153" bestFit="1" customWidth="1"/>
    <col min="2057" max="2057" width="9.5703125" style="153" bestFit="1" customWidth="1"/>
    <col min="2058" max="2305" width="9.140625" style="153"/>
    <col min="2306" max="2306" width="13.28515625" style="153" customWidth="1"/>
    <col min="2307" max="2307" width="24.140625" style="153" customWidth="1"/>
    <col min="2308" max="2308" width="57.85546875" style="153" bestFit="1" customWidth="1"/>
    <col min="2309" max="2309" width="12.7109375" style="153" bestFit="1" customWidth="1"/>
    <col min="2310" max="2310" width="13.28515625" style="153" bestFit="1" customWidth="1"/>
    <col min="2311" max="2311" width="12" style="153" bestFit="1" customWidth="1"/>
    <col min="2312" max="2312" width="12.42578125" style="153" bestFit="1" customWidth="1"/>
    <col min="2313" max="2313" width="9.5703125" style="153" bestFit="1" customWidth="1"/>
    <col min="2314" max="2561" width="9.140625" style="153"/>
    <col min="2562" max="2562" width="13.28515625" style="153" customWidth="1"/>
    <col min="2563" max="2563" width="24.140625" style="153" customWidth="1"/>
    <col min="2564" max="2564" width="57.85546875" style="153" bestFit="1" customWidth="1"/>
    <col min="2565" max="2565" width="12.7109375" style="153" bestFit="1" customWidth="1"/>
    <col min="2566" max="2566" width="13.28515625" style="153" bestFit="1" customWidth="1"/>
    <col min="2567" max="2567" width="12" style="153" bestFit="1" customWidth="1"/>
    <col min="2568" max="2568" width="12.42578125" style="153" bestFit="1" customWidth="1"/>
    <col min="2569" max="2569" width="9.5703125" style="153" bestFit="1" customWidth="1"/>
    <col min="2570" max="2817" width="9.140625" style="153"/>
    <col min="2818" max="2818" width="13.28515625" style="153" customWidth="1"/>
    <col min="2819" max="2819" width="24.140625" style="153" customWidth="1"/>
    <col min="2820" max="2820" width="57.85546875" style="153" bestFit="1" customWidth="1"/>
    <col min="2821" max="2821" width="12.7109375" style="153" bestFit="1" customWidth="1"/>
    <col min="2822" max="2822" width="13.28515625" style="153" bestFit="1" customWidth="1"/>
    <col min="2823" max="2823" width="12" style="153" bestFit="1" customWidth="1"/>
    <col min="2824" max="2824" width="12.42578125" style="153" bestFit="1" customWidth="1"/>
    <col min="2825" max="2825" width="9.5703125" style="153" bestFit="1" customWidth="1"/>
    <col min="2826" max="3073" width="9.140625" style="153"/>
    <col min="3074" max="3074" width="13.28515625" style="153" customWidth="1"/>
    <col min="3075" max="3075" width="24.140625" style="153" customWidth="1"/>
    <col min="3076" max="3076" width="57.85546875" style="153" bestFit="1" customWidth="1"/>
    <col min="3077" max="3077" width="12.7109375" style="153" bestFit="1" customWidth="1"/>
    <col min="3078" max="3078" width="13.28515625" style="153" bestFit="1" customWidth="1"/>
    <col min="3079" max="3079" width="12" style="153" bestFit="1" customWidth="1"/>
    <col min="3080" max="3080" width="12.42578125" style="153" bestFit="1" customWidth="1"/>
    <col min="3081" max="3081" width="9.5703125" style="153" bestFit="1" customWidth="1"/>
    <col min="3082" max="3329" width="9.140625" style="153"/>
    <col min="3330" max="3330" width="13.28515625" style="153" customWidth="1"/>
    <col min="3331" max="3331" width="24.140625" style="153" customWidth="1"/>
    <col min="3332" max="3332" width="57.85546875" style="153" bestFit="1" customWidth="1"/>
    <col min="3333" max="3333" width="12.7109375" style="153" bestFit="1" customWidth="1"/>
    <col min="3334" max="3334" width="13.28515625" style="153" bestFit="1" customWidth="1"/>
    <col min="3335" max="3335" width="12" style="153" bestFit="1" customWidth="1"/>
    <col min="3336" max="3336" width="12.42578125" style="153" bestFit="1" customWidth="1"/>
    <col min="3337" max="3337" width="9.5703125" style="153" bestFit="1" customWidth="1"/>
    <col min="3338" max="3585" width="9.140625" style="153"/>
    <col min="3586" max="3586" width="13.28515625" style="153" customWidth="1"/>
    <col min="3587" max="3587" width="24.140625" style="153" customWidth="1"/>
    <col min="3588" max="3588" width="57.85546875" style="153" bestFit="1" customWidth="1"/>
    <col min="3589" max="3589" width="12.7109375" style="153" bestFit="1" customWidth="1"/>
    <col min="3590" max="3590" width="13.28515625" style="153" bestFit="1" customWidth="1"/>
    <col min="3591" max="3591" width="12" style="153" bestFit="1" customWidth="1"/>
    <col min="3592" max="3592" width="12.42578125" style="153" bestFit="1" customWidth="1"/>
    <col min="3593" max="3593" width="9.5703125" style="153" bestFit="1" customWidth="1"/>
    <col min="3594" max="3841" width="9.140625" style="153"/>
    <col min="3842" max="3842" width="13.28515625" style="153" customWidth="1"/>
    <col min="3843" max="3843" width="24.140625" style="153" customWidth="1"/>
    <col min="3844" max="3844" width="57.85546875" style="153" bestFit="1" customWidth="1"/>
    <col min="3845" max="3845" width="12.7109375" style="153" bestFit="1" customWidth="1"/>
    <col min="3846" max="3846" width="13.28515625" style="153" bestFit="1" customWidth="1"/>
    <col min="3847" max="3847" width="12" style="153" bestFit="1" customWidth="1"/>
    <col min="3848" max="3848" width="12.42578125" style="153" bestFit="1" customWidth="1"/>
    <col min="3849" max="3849" width="9.5703125" style="153" bestFit="1" customWidth="1"/>
    <col min="3850" max="4097" width="9.140625" style="153"/>
    <col min="4098" max="4098" width="13.28515625" style="153" customWidth="1"/>
    <col min="4099" max="4099" width="24.140625" style="153" customWidth="1"/>
    <col min="4100" max="4100" width="57.85546875" style="153" bestFit="1" customWidth="1"/>
    <col min="4101" max="4101" width="12.7109375" style="153" bestFit="1" customWidth="1"/>
    <col min="4102" max="4102" width="13.28515625" style="153" bestFit="1" customWidth="1"/>
    <col min="4103" max="4103" width="12" style="153" bestFit="1" customWidth="1"/>
    <col min="4104" max="4104" width="12.42578125" style="153" bestFit="1" customWidth="1"/>
    <col min="4105" max="4105" width="9.5703125" style="153" bestFit="1" customWidth="1"/>
    <col min="4106" max="4353" width="9.140625" style="153"/>
    <col min="4354" max="4354" width="13.28515625" style="153" customWidth="1"/>
    <col min="4355" max="4355" width="24.140625" style="153" customWidth="1"/>
    <col min="4356" max="4356" width="57.85546875" style="153" bestFit="1" customWidth="1"/>
    <col min="4357" max="4357" width="12.7109375" style="153" bestFit="1" customWidth="1"/>
    <col min="4358" max="4358" width="13.28515625" style="153" bestFit="1" customWidth="1"/>
    <col min="4359" max="4359" width="12" style="153" bestFit="1" customWidth="1"/>
    <col min="4360" max="4360" width="12.42578125" style="153" bestFit="1" customWidth="1"/>
    <col min="4361" max="4361" width="9.5703125" style="153" bestFit="1" customWidth="1"/>
    <col min="4362" max="4609" width="9.140625" style="153"/>
    <col min="4610" max="4610" width="13.28515625" style="153" customWidth="1"/>
    <col min="4611" max="4611" width="24.140625" style="153" customWidth="1"/>
    <col min="4612" max="4612" width="57.85546875" style="153" bestFit="1" customWidth="1"/>
    <col min="4613" max="4613" width="12.7109375" style="153" bestFit="1" customWidth="1"/>
    <col min="4614" max="4614" width="13.28515625" style="153" bestFit="1" customWidth="1"/>
    <col min="4615" max="4615" width="12" style="153" bestFit="1" customWidth="1"/>
    <col min="4616" max="4616" width="12.42578125" style="153" bestFit="1" customWidth="1"/>
    <col min="4617" max="4617" width="9.5703125" style="153" bestFit="1" customWidth="1"/>
    <col min="4618" max="4865" width="9.140625" style="153"/>
    <col min="4866" max="4866" width="13.28515625" style="153" customWidth="1"/>
    <col min="4867" max="4867" width="24.140625" style="153" customWidth="1"/>
    <col min="4868" max="4868" width="57.85546875" style="153" bestFit="1" customWidth="1"/>
    <col min="4869" max="4869" width="12.7109375" style="153" bestFit="1" customWidth="1"/>
    <col min="4870" max="4870" width="13.28515625" style="153" bestFit="1" customWidth="1"/>
    <col min="4871" max="4871" width="12" style="153" bestFit="1" customWidth="1"/>
    <col min="4872" max="4872" width="12.42578125" style="153" bestFit="1" customWidth="1"/>
    <col min="4873" max="4873" width="9.5703125" style="153" bestFit="1" customWidth="1"/>
    <col min="4874" max="5121" width="9.140625" style="153"/>
    <col min="5122" max="5122" width="13.28515625" style="153" customWidth="1"/>
    <col min="5123" max="5123" width="24.140625" style="153" customWidth="1"/>
    <col min="5124" max="5124" width="57.85546875" style="153" bestFit="1" customWidth="1"/>
    <col min="5125" max="5125" width="12.7109375" style="153" bestFit="1" customWidth="1"/>
    <col min="5126" max="5126" width="13.28515625" style="153" bestFit="1" customWidth="1"/>
    <col min="5127" max="5127" width="12" style="153" bestFit="1" customWidth="1"/>
    <col min="5128" max="5128" width="12.42578125" style="153" bestFit="1" customWidth="1"/>
    <col min="5129" max="5129" width="9.5703125" style="153" bestFit="1" customWidth="1"/>
    <col min="5130" max="5377" width="9.140625" style="153"/>
    <col min="5378" max="5378" width="13.28515625" style="153" customWidth="1"/>
    <col min="5379" max="5379" width="24.140625" style="153" customWidth="1"/>
    <col min="5380" max="5380" width="57.85546875" style="153" bestFit="1" customWidth="1"/>
    <col min="5381" max="5381" width="12.7109375" style="153" bestFit="1" customWidth="1"/>
    <col min="5382" max="5382" width="13.28515625" style="153" bestFit="1" customWidth="1"/>
    <col min="5383" max="5383" width="12" style="153" bestFit="1" customWidth="1"/>
    <col min="5384" max="5384" width="12.42578125" style="153" bestFit="1" customWidth="1"/>
    <col min="5385" max="5385" width="9.5703125" style="153" bestFit="1" customWidth="1"/>
    <col min="5386" max="5633" width="9.140625" style="153"/>
    <col min="5634" max="5634" width="13.28515625" style="153" customWidth="1"/>
    <col min="5635" max="5635" width="24.140625" style="153" customWidth="1"/>
    <col min="5636" max="5636" width="57.85546875" style="153" bestFit="1" customWidth="1"/>
    <col min="5637" max="5637" width="12.7109375" style="153" bestFit="1" customWidth="1"/>
    <col min="5638" max="5638" width="13.28515625" style="153" bestFit="1" customWidth="1"/>
    <col min="5639" max="5639" width="12" style="153" bestFit="1" customWidth="1"/>
    <col min="5640" max="5640" width="12.42578125" style="153" bestFit="1" customWidth="1"/>
    <col min="5641" max="5641" width="9.5703125" style="153" bestFit="1" customWidth="1"/>
    <col min="5642" max="5889" width="9.140625" style="153"/>
    <col min="5890" max="5890" width="13.28515625" style="153" customWidth="1"/>
    <col min="5891" max="5891" width="24.140625" style="153" customWidth="1"/>
    <col min="5892" max="5892" width="57.85546875" style="153" bestFit="1" customWidth="1"/>
    <col min="5893" max="5893" width="12.7109375" style="153" bestFit="1" customWidth="1"/>
    <col min="5894" max="5894" width="13.28515625" style="153" bestFit="1" customWidth="1"/>
    <col min="5895" max="5895" width="12" style="153" bestFit="1" customWidth="1"/>
    <col min="5896" max="5896" width="12.42578125" style="153" bestFit="1" customWidth="1"/>
    <col min="5897" max="5897" width="9.5703125" style="153" bestFit="1" customWidth="1"/>
    <col min="5898" max="6145" width="9.140625" style="153"/>
    <col min="6146" max="6146" width="13.28515625" style="153" customWidth="1"/>
    <col min="6147" max="6147" width="24.140625" style="153" customWidth="1"/>
    <col min="6148" max="6148" width="57.85546875" style="153" bestFit="1" customWidth="1"/>
    <col min="6149" max="6149" width="12.7109375" style="153" bestFit="1" customWidth="1"/>
    <col min="6150" max="6150" width="13.28515625" style="153" bestFit="1" customWidth="1"/>
    <col min="6151" max="6151" width="12" style="153" bestFit="1" customWidth="1"/>
    <col min="6152" max="6152" width="12.42578125" style="153" bestFit="1" customWidth="1"/>
    <col min="6153" max="6153" width="9.5703125" style="153" bestFit="1" customWidth="1"/>
    <col min="6154" max="6401" width="9.140625" style="153"/>
    <col min="6402" max="6402" width="13.28515625" style="153" customWidth="1"/>
    <col min="6403" max="6403" width="24.140625" style="153" customWidth="1"/>
    <col min="6404" max="6404" width="57.85546875" style="153" bestFit="1" customWidth="1"/>
    <col min="6405" max="6405" width="12.7109375" style="153" bestFit="1" customWidth="1"/>
    <col min="6406" max="6406" width="13.28515625" style="153" bestFit="1" customWidth="1"/>
    <col min="6407" max="6407" width="12" style="153" bestFit="1" customWidth="1"/>
    <col min="6408" max="6408" width="12.42578125" style="153" bestFit="1" customWidth="1"/>
    <col min="6409" max="6409" width="9.5703125" style="153" bestFit="1" customWidth="1"/>
    <col min="6410" max="6657" width="9.140625" style="153"/>
    <col min="6658" max="6658" width="13.28515625" style="153" customWidth="1"/>
    <col min="6659" max="6659" width="24.140625" style="153" customWidth="1"/>
    <col min="6660" max="6660" width="57.85546875" style="153" bestFit="1" customWidth="1"/>
    <col min="6661" max="6661" width="12.7109375" style="153" bestFit="1" customWidth="1"/>
    <col min="6662" max="6662" width="13.28515625" style="153" bestFit="1" customWidth="1"/>
    <col min="6663" max="6663" width="12" style="153" bestFit="1" customWidth="1"/>
    <col min="6664" max="6664" width="12.42578125" style="153" bestFit="1" customWidth="1"/>
    <col min="6665" max="6665" width="9.5703125" style="153" bestFit="1" customWidth="1"/>
    <col min="6666" max="6913" width="9.140625" style="153"/>
    <col min="6914" max="6914" width="13.28515625" style="153" customWidth="1"/>
    <col min="6915" max="6915" width="24.140625" style="153" customWidth="1"/>
    <col min="6916" max="6916" width="57.85546875" style="153" bestFit="1" customWidth="1"/>
    <col min="6917" max="6917" width="12.7109375" style="153" bestFit="1" customWidth="1"/>
    <col min="6918" max="6918" width="13.28515625" style="153" bestFit="1" customWidth="1"/>
    <col min="6919" max="6919" width="12" style="153" bestFit="1" customWidth="1"/>
    <col min="6920" max="6920" width="12.42578125" style="153" bestFit="1" customWidth="1"/>
    <col min="6921" max="6921" width="9.5703125" style="153" bestFit="1" customWidth="1"/>
    <col min="6922" max="7169" width="9.140625" style="153"/>
    <col min="7170" max="7170" width="13.28515625" style="153" customWidth="1"/>
    <col min="7171" max="7171" width="24.140625" style="153" customWidth="1"/>
    <col min="7172" max="7172" width="57.85546875" style="153" bestFit="1" customWidth="1"/>
    <col min="7173" max="7173" width="12.7109375" style="153" bestFit="1" customWidth="1"/>
    <col min="7174" max="7174" width="13.28515625" style="153" bestFit="1" customWidth="1"/>
    <col min="7175" max="7175" width="12" style="153" bestFit="1" customWidth="1"/>
    <col min="7176" max="7176" width="12.42578125" style="153" bestFit="1" customWidth="1"/>
    <col min="7177" max="7177" width="9.5703125" style="153" bestFit="1" customWidth="1"/>
    <col min="7178" max="7425" width="9.140625" style="153"/>
    <col min="7426" max="7426" width="13.28515625" style="153" customWidth="1"/>
    <col min="7427" max="7427" width="24.140625" style="153" customWidth="1"/>
    <col min="7428" max="7428" width="57.85546875" style="153" bestFit="1" customWidth="1"/>
    <col min="7429" max="7429" width="12.7109375" style="153" bestFit="1" customWidth="1"/>
    <col min="7430" max="7430" width="13.28515625" style="153" bestFit="1" customWidth="1"/>
    <col min="7431" max="7431" width="12" style="153" bestFit="1" customWidth="1"/>
    <col min="7432" max="7432" width="12.42578125" style="153" bestFit="1" customWidth="1"/>
    <col min="7433" max="7433" width="9.5703125" style="153" bestFit="1" customWidth="1"/>
    <col min="7434" max="7681" width="9.140625" style="153"/>
    <col min="7682" max="7682" width="13.28515625" style="153" customWidth="1"/>
    <col min="7683" max="7683" width="24.140625" style="153" customWidth="1"/>
    <col min="7684" max="7684" width="57.85546875" style="153" bestFit="1" customWidth="1"/>
    <col min="7685" max="7685" width="12.7109375" style="153" bestFit="1" customWidth="1"/>
    <col min="7686" max="7686" width="13.28515625" style="153" bestFit="1" customWidth="1"/>
    <col min="7687" max="7687" width="12" style="153" bestFit="1" customWidth="1"/>
    <col min="7688" max="7688" width="12.42578125" style="153" bestFit="1" customWidth="1"/>
    <col min="7689" max="7689" width="9.5703125" style="153" bestFit="1" customWidth="1"/>
    <col min="7690" max="7937" width="9.140625" style="153"/>
    <col min="7938" max="7938" width="13.28515625" style="153" customWidth="1"/>
    <col min="7939" max="7939" width="24.140625" style="153" customWidth="1"/>
    <col min="7940" max="7940" width="57.85546875" style="153" bestFit="1" customWidth="1"/>
    <col min="7941" max="7941" width="12.7109375" style="153" bestFit="1" customWidth="1"/>
    <col min="7942" max="7942" width="13.28515625" style="153" bestFit="1" customWidth="1"/>
    <col min="7943" max="7943" width="12" style="153" bestFit="1" customWidth="1"/>
    <col min="7944" max="7944" width="12.42578125" style="153" bestFit="1" customWidth="1"/>
    <col min="7945" max="7945" width="9.5703125" style="153" bestFit="1" customWidth="1"/>
    <col min="7946" max="8193" width="9.140625" style="153"/>
    <col min="8194" max="8194" width="13.28515625" style="153" customWidth="1"/>
    <col min="8195" max="8195" width="24.140625" style="153" customWidth="1"/>
    <col min="8196" max="8196" width="57.85546875" style="153" bestFit="1" customWidth="1"/>
    <col min="8197" max="8197" width="12.7109375" style="153" bestFit="1" customWidth="1"/>
    <col min="8198" max="8198" width="13.28515625" style="153" bestFit="1" customWidth="1"/>
    <col min="8199" max="8199" width="12" style="153" bestFit="1" customWidth="1"/>
    <col min="8200" max="8200" width="12.42578125" style="153" bestFit="1" customWidth="1"/>
    <col min="8201" max="8201" width="9.5703125" style="153" bestFit="1" customWidth="1"/>
    <col min="8202" max="8449" width="9.140625" style="153"/>
    <col min="8450" max="8450" width="13.28515625" style="153" customWidth="1"/>
    <col min="8451" max="8451" width="24.140625" style="153" customWidth="1"/>
    <col min="8452" max="8452" width="57.85546875" style="153" bestFit="1" customWidth="1"/>
    <col min="8453" max="8453" width="12.7109375" style="153" bestFit="1" customWidth="1"/>
    <col min="8454" max="8454" width="13.28515625" style="153" bestFit="1" customWidth="1"/>
    <col min="8455" max="8455" width="12" style="153" bestFit="1" customWidth="1"/>
    <col min="8456" max="8456" width="12.42578125" style="153" bestFit="1" customWidth="1"/>
    <col min="8457" max="8457" width="9.5703125" style="153" bestFit="1" customWidth="1"/>
    <col min="8458" max="8705" width="9.140625" style="153"/>
    <col min="8706" max="8706" width="13.28515625" style="153" customWidth="1"/>
    <col min="8707" max="8707" width="24.140625" style="153" customWidth="1"/>
    <col min="8708" max="8708" width="57.85546875" style="153" bestFit="1" customWidth="1"/>
    <col min="8709" max="8709" width="12.7109375" style="153" bestFit="1" customWidth="1"/>
    <col min="8710" max="8710" width="13.28515625" style="153" bestFit="1" customWidth="1"/>
    <col min="8711" max="8711" width="12" style="153" bestFit="1" customWidth="1"/>
    <col min="8712" max="8712" width="12.42578125" style="153" bestFit="1" customWidth="1"/>
    <col min="8713" max="8713" width="9.5703125" style="153" bestFit="1" customWidth="1"/>
    <col min="8714" max="8961" width="9.140625" style="153"/>
    <col min="8962" max="8962" width="13.28515625" style="153" customWidth="1"/>
    <col min="8963" max="8963" width="24.140625" style="153" customWidth="1"/>
    <col min="8964" max="8964" width="57.85546875" style="153" bestFit="1" customWidth="1"/>
    <col min="8965" max="8965" width="12.7109375" style="153" bestFit="1" customWidth="1"/>
    <col min="8966" max="8966" width="13.28515625" style="153" bestFit="1" customWidth="1"/>
    <col min="8967" max="8967" width="12" style="153" bestFit="1" customWidth="1"/>
    <col min="8968" max="8968" width="12.42578125" style="153" bestFit="1" customWidth="1"/>
    <col min="8969" max="8969" width="9.5703125" style="153" bestFit="1" customWidth="1"/>
    <col min="8970" max="9217" width="9.140625" style="153"/>
    <col min="9218" max="9218" width="13.28515625" style="153" customWidth="1"/>
    <col min="9219" max="9219" width="24.140625" style="153" customWidth="1"/>
    <col min="9220" max="9220" width="57.85546875" style="153" bestFit="1" customWidth="1"/>
    <col min="9221" max="9221" width="12.7109375" style="153" bestFit="1" customWidth="1"/>
    <col min="9222" max="9222" width="13.28515625" style="153" bestFit="1" customWidth="1"/>
    <col min="9223" max="9223" width="12" style="153" bestFit="1" customWidth="1"/>
    <col min="9224" max="9224" width="12.42578125" style="153" bestFit="1" customWidth="1"/>
    <col min="9225" max="9225" width="9.5703125" style="153" bestFit="1" customWidth="1"/>
    <col min="9226" max="9473" width="9.140625" style="153"/>
    <col min="9474" max="9474" width="13.28515625" style="153" customWidth="1"/>
    <col min="9475" max="9475" width="24.140625" style="153" customWidth="1"/>
    <col min="9476" max="9476" width="57.85546875" style="153" bestFit="1" customWidth="1"/>
    <col min="9477" max="9477" width="12.7109375" style="153" bestFit="1" customWidth="1"/>
    <col min="9478" max="9478" width="13.28515625" style="153" bestFit="1" customWidth="1"/>
    <col min="9479" max="9479" width="12" style="153" bestFit="1" customWidth="1"/>
    <col min="9480" max="9480" width="12.42578125" style="153" bestFit="1" customWidth="1"/>
    <col min="9481" max="9481" width="9.5703125" style="153" bestFit="1" customWidth="1"/>
    <col min="9482" max="9729" width="9.140625" style="153"/>
    <col min="9730" max="9730" width="13.28515625" style="153" customWidth="1"/>
    <col min="9731" max="9731" width="24.140625" style="153" customWidth="1"/>
    <col min="9732" max="9732" width="57.85546875" style="153" bestFit="1" customWidth="1"/>
    <col min="9733" max="9733" width="12.7109375" style="153" bestFit="1" customWidth="1"/>
    <col min="9734" max="9734" width="13.28515625" style="153" bestFit="1" customWidth="1"/>
    <col min="9735" max="9735" width="12" style="153" bestFit="1" customWidth="1"/>
    <col min="9736" max="9736" width="12.42578125" style="153" bestFit="1" customWidth="1"/>
    <col min="9737" max="9737" width="9.5703125" style="153" bestFit="1" customWidth="1"/>
    <col min="9738" max="9985" width="9.140625" style="153"/>
    <col min="9986" max="9986" width="13.28515625" style="153" customWidth="1"/>
    <col min="9987" max="9987" width="24.140625" style="153" customWidth="1"/>
    <col min="9988" max="9988" width="57.85546875" style="153" bestFit="1" customWidth="1"/>
    <col min="9989" max="9989" width="12.7109375" style="153" bestFit="1" customWidth="1"/>
    <col min="9990" max="9990" width="13.28515625" style="153" bestFit="1" customWidth="1"/>
    <col min="9991" max="9991" width="12" style="153" bestFit="1" customWidth="1"/>
    <col min="9992" max="9992" width="12.42578125" style="153" bestFit="1" customWidth="1"/>
    <col min="9993" max="9993" width="9.5703125" style="153" bestFit="1" customWidth="1"/>
    <col min="9994" max="10241" width="9.140625" style="153"/>
    <col min="10242" max="10242" width="13.28515625" style="153" customWidth="1"/>
    <col min="10243" max="10243" width="24.140625" style="153" customWidth="1"/>
    <col min="10244" max="10244" width="57.85546875" style="153" bestFit="1" customWidth="1"/>
    <col min="10245" max="10245" width="12.7109375" style="153" bestFit="1" customWidth="1"/>
    <col min="10246" max="10246" width="13.28515625" style="153" bestFit="1" customWidth="1"/>
    <col min="10247" max="10247" width="12" style="153" bestFit="1" customWidth="1"/>
    <col min="10248" max="10248" width="12.42578125" style="153" bestFit="1" customWidth="1"/>
    <col min="10249" max="10249" width="9.5703125" style="153" bestFit="1" customWidth="1"/>
    <col min="10250" max="10497" width="9.140625" style="153"/>
    <col min="10498" max="10498" width="13.28515625" style="153" customWidth="1"/>
    <col min="10499" max="10499" width="24.140625" style="153" customWidth="1"/>
    <col min="10500" max="10500" width="57.85546875" style="153" bestFit="1" customWidth="1"/>
    <col min="10501" max="10501" width="12.7109375" style="153" bestFit="1" customWidth="1"/>
    <col min="10502" max="10502" width="13.28515625" style="153" bestFit="1" customWidth="1"/>
    <col min="10503" max="10503" width="12" style="153" bestFit="1" customWidth="1"/>
    <col min="10504" max="10504" width="12.42578125" style="153" bestFit="1" customWidth="1"/>
    <col min="10505" max="10505" width="9.5703125" style="153" bestFit="1" customWidth="1"/>
    <col min="10506" max="10753" width="9.140625" style="153"/>
    <col min="10754" max="10754" width="13.28515625" style="153" customWidth="1"/>
    <col min="10755" max="10755" width="24.140625" style="153" customWidth="1"/>
    <col min="10756" max="10756" width="57.85546875" style="153" bestFit="1" customWidth="1"/>
    <col min="10757" max="10757" width="12.7109375" style="153" bestFit="1" customWidth="1"/>
    <col min="10758" max="10758" width="13.28515625" style="153" bestFit="1" customWidth="1"/>
    <col min="10759" max="10759" width="12" style="153" bestFit="1" customWidth="1"/>
    <col min="10760" max="10760" width="12.42578125" style="153" bestFit="1" customWidth="1"/>
    <col min="10761" max="10761" width="9.5703125" style="153" bestFit="1" customWidth="1"/>
    <col min="10762" max="11009" width="9.140625" style="153"/>
    <col min="11010" max="11010" width="13.28515625" style="153" customWidth="1"/>
    <col min="11011" max="11011" width="24.140625" style="153" customWidth="1"/>
    <col min="11012" max="11012" width="57.85546875" style="153" bestFit="1" customWidth="1"/>
    <col min="11013" max="11013" width="12.7109375" style="153" bestFit="1" customWidth="1"/>
    <col min="11014" max="11014" width="13.28515625" style="153" bestFit="1" customWidth="1"/>
    <col min="11015" max="11015" width="12" style="153" bestFit="1" customWidth="1"/>
    <col min="11016" max="11016" width="12.42578125" style="153" bestFit="1" customWidth="1"/>
    <col min="11017" max="11017" width="9.5703125" style="153" bestFit="1" customWidth="1"/>
    <col min="11018" max="11265" width="9.140625" style="153"/>
    <col min="11266" max="11266" width="13.28515625" style="153" customWidth="1"/>
    <col min="11267" max="11267" width="24.140625" style="153" customWidth="1"/>
    <col min="11268" max="11268" width="57.85546875" style="153" bestFit="1" customWidth="1"/>
    <col min="11269" max="11269" width="12.7109375" style="153" bestFit="1" customWidth="1"/>
    <col min="11270" max="11270" width="13.28515625" style="153" bestFit="1" customWidth="1"/>
    <col min="11271" max="11271" width="12" style="153" bestFit="1" customWidth="1"/>
    <col min="11272" max="11272" width="12.42578125" style="153" bestFit="1" customWidth="1"/>
    <col min="11273" max="11273" width="9.5703125" style="153" bestFit="1" customWidth="1"/>
    <col min="11274" max="11521" width="9.140625" style="153"/>
    <col min="11522" max="11522" width="13.28515625" style="153" customWidth="1"/>
    <col min="11523" max="11523" width="24.140625" style="153" customWidth="1"/>
    <col min="11524" max="11524" width="57.85546875" style="153" bestFit="1" customWidth="1"/>
    <col min="11525" max="11525" width="12.7109375" style="153" bestFit="1" customWidth="1"/>
    <col min="11526" max="11526" width="13.28515625" style="153" bestFit="1" customWidth="1"/>
    <col min="11527" max="11527" width="12" style="153" bestFit="1" customWidth="1"/>
    <col min="11528" max="11528" width="12.42578125" style="153" bestFit="1" customWidth="1"/>
    <col min="11529" max="11529" width="9.5703125" style="153" bestFit="1" customWidth="1"/>
    <col min="11530" max="11777" width="9.140625" style="153"/>
    <col min="11778" max="11778" width="13.28515625" style="153" customWidth="1"/>
    <col min="11779" max="11779" width="24.140625" style="153" customWidth="1"/>
    <col min="11780" max="11780" width="57.85546875" style="153" bestFit="1" customWidth="1"/>
    <col min="11781" max="11781" width="12.7109375" style="153" bestFit="1" customWidth="1"/>
    <col min="11782" max="11782" width="13.28515625" style="153" bestFit="1" customWidth="1"/>
    <col min="11783" max="11783" width="12" style="153" bestFit="1" customWidth="1"/>
    <col min="11784" max="11784" width="12.42578125" style="153" bestFit="1" customWidth="1"/>
    <col min="11785" max="11785" width="9.5703125" style="153" bestFit="1" customWidth="1"/>
    <col min="11786" max="12033" width="9.140625" style="153"/>
    <col min="12034" max="12034" width="13.28515625" style="153" customWidth="1"/>
    <col min="12035" max="12035" width="24.140625" style="153" customWidth="1"/>
    <col min="12036" max="12036" width="57.85546875" style="153" bestFit="1" customWidth="1"/>
    <col min="12037" max="12037" width="12.7109375" style="153" bestFit="1" customWidth="1"/>
    <col min="12038" max="12038" width="13.28515625" style="153" bestFit="1" customWidth="1"/>
    <col min="12039" max="12039" width="12" style="153" bestFit="1" customWidth="1"/>
    <col min="12040" max="12040" width="12.42578125" style="153" bestFit="1" customWidth="1"/>
    <col min="12041" max="12041" width="9.5703125" style="153" bestFit="1" customWidth="1"/>
    <col min="12042" max="12289" width="9.140625" style="153"/>
    <col min="12290" max="12290" width="13.28515625" style="153" customWidth="1"/>
    <col min="12291" max="12291" width="24.140625" style="153" customWidth="1"/>
    <col min="12292" max="12292" width="57.85546875" style="153" bestFit="1" customWidth="1"/>
    <col min="12293" max="12293" width="12.7109375" style="153" bestFit="1" customWidth="1"/>
    <col min="12294" max="12294" width="13.28515625" style="153" bestFit="1" customWidth="1"/>
    <col min="12295" max="12295" width="12" style="153" bestFit="1" customWidth="1"/>
    <col min="12296" max="12296" width="12.42578125" style="153" bestFit="1" customWidth="1"/>
    <col min="12297" max="12297" width="9.5703125" style="153" bestFit="1" customWidth="1"/>
    <col min="12298" max="12545" width="9.140625" style="153"/>
    <col min="12546" max="12546" width="13.28515625" style="153" customWidth="1"/>
    <col min="12547" max="12547" width="24.140625" style="153" customWidth="1"/>
    <col min="12548" max="12548" width="57.85546875" style="153" bestFit="1" customWidth="1"/>
    <col min="12549" max="12549" width="12.7109375" style="153" bestFit="1" customWidth="1"/>
    <col min="12550" max="12550" width="13.28515625" style="153" bestFit="1" customWidth="1"/>
    <col min="12551" max="12551" width="12" style="153" bestFit="1" customWidth="1"/>
    <col min="12552" max="12552" width="12.42578125" style="153" bestFit="1" customWidth="1"/>
    <col min="12553" max="12553" width="9.5703125" style="153" bestFit="1" customWidth="1"/>
    <col min="12554" max="12801" width="9.140625" style="153"/>
    <col min="12802" max="12802" width="13.28515625" style="153" customWidth="1"/>
    <col min="12803" max="12803" width="24.140625" style="153" customWidth="1"/>
    <col min="12804" max="12804" width="57.85546875" style="153" bestFit="1" customWidth="1"/>
    <col min="12805" max="12805" width="12.7109375" style="153" bestFit="1" customWidth="1"/>
    <col min="12806" max="12806" width="13.28515625" style="153" bestFit="1" customWidth="1"/>
    <col min="12807" max="12807" width="12" style="153" bestFit="1" customWidth="1"/>
    <col min="12808" max="12808" width="12.42578125" style="153" bestFit="1" customWidth="1"/>
    <col min="12809" max="12809" width="9.5703125" style="153" bestFit="1" customWidth="1"/>
    <col min="12810" max="13057" width="9.140625" style="153"/>
    <col min="13058" max="13058" width="13.28515625" style="153" customWidth="1"/>
    <col min="13059" max="13059" width="24.140625" style="153" customWidth="1"/>
    <col min="13060" max="13060" width="57.85546875" style="153" bestFit="1" customWidth="1"/>
    <col min="13061" max="13061" width="12.7109375" style="153" bestFit="1" customWidth="1"/>
    <col min="13062" max="13062" width="13.28515625" style="153" bestFit="1" customWidth="1"/>
    <col min="13063" max="13063" width="12" style="153" bestFit="1" customWidth="1"/>
    <col min="13064" max="13064" width="12.42578125" style="153" bestFit="1" customWidth="1"/>
    <col min="13065" max="13065" width="9.5703125" style="153" bestFit="1" customWidth="1"/>
    <col min="13066" max="13313" width="9.140625" style="153"/>
    <col min="13314" max="13314" width="13.28515625" style="153" customWidth="1"/>
    <col min="13315" max="13315" width="24.140625" style="153" customWidth="1"/>
    <col min="13316" max="13316" width="57.85546875" style="153" bestFit="1" customWidth="1"/>
    <col min="13317" max="13317" width="12.7109375" style="153" bestFit="1" customWidth="1"/>
    <col min="13318" max="13318" width="13.28515625" style="153" bestFit="1" customWidth="1"/>
    <col min="13319" max="13319" width="12" style="153" bestFit="1" customWidth="1"/>
    <col min="13320" max="13320" width="12.42578125" style="153" bestFit="1" customWidth="1"/>
    <col min="13321" max="13321" width="9.5703125" style="153" bestFit="1" customWidth="1"/>
    <col min="13322" max="13569" width="9.140625" style="153"/>
    <col min="13570" max="13570" width="13.28515625" style="153" customWidth="1"/>
    <col min="13571" max="13571" width="24.140625" style="153" customWidth="1"/>
    <col min="13572" max="13572" width="57.85546875" style="153" bestFit="1" customWidth="1"/>
    <col min="13573" max="13573" width="12.7109375" style="153" bestFit="1" customWidth="1"/>
    <col min="13574" max="13574" width="13.28515625" style="153" bestFit="1" customWidth="1"/>
    <col min="13575" max="13575" width="12" style="153" bestFit="1" customWidth="1"/>
    <col min="13576" max="13576" width="12.42578125" style="153" bestFit="1" customWidth="1"/>
    <col min="13577" max="13577" width="9.5703125" style="153" bestFit="1" customWidth="1"/>
    <col min="13578" max="13825" width="9.140625" style="153"/>
    <col min="13826" max="13826" width="13.28515625" style="153" customWidth="1"/>
    <col min="13827" max="13827" width="24.140625" style="153" customWidth="1"/>
    <col min="13828" max="13828" width="57.85546875" style="153" bestFit="1" customWidth="1"/>
    <col min="13829" max="13829" width="12.7109375" style="153" bestFit="1" customWidth="1"/>
    <col min="13830" max="13830" width="13.28515625" style="153" bestFit="1" customWidth="1"/>
    <col min="13831" max="13831" width="12" style="153" bestFit="1" customWidth="1"/>
    <col min="13832" max="13832" width="12.42578125" style="153" bestFit="1" customWidth="1"/>
    <col min="13833" max="13833" width="9.5703125" style="153" bestFit="1" customWidth="1"/>
    <col min="13834" max="14081" width="9.140625" style="153"/>
    <col min="14082" max="14082" width="13.28515625" style="153" customWidth="1"/>
    <col min="14083" max="14083" width="24.140625" style="153" customWidth="1"/>
    <col min="14084" max="14084" width="57.85546875" style="153" bestFit="1" customWidth="1"/>
    <col min="14085" max="14085" width="12.7109375" style="153" bestFit="1" customWidth="1"/>
    <col min="14086" max="14086" width="13.28515625" style="153" bestFit="1" customWidth="1"/>
    <col min="14087" max="14087" width="12" style="153" bestFit="1" customWidth="1"/>
    <col min="14088" max="14088" width="12.42578125" style="153" bestFit="1" customWidth="1"/>
    <col min="14089" max="14089" width="9.5703125" style="153" bestFit="1" customWidth="1"/>
    <col min="14090" max="14337" width="9.140625" style="153"/>
    <col min="14338" max="14338" width="13.28515625" style="153" customWidth="1"/>
    <col min="14339" max="14339" width="24.140625" style="153" customWidth="1"/>
    <col min="14340" max="14340" width="57.85546875" style="153" bestFit="1" customWidth="1"/>
    <col min="14341" max="14341" width="12.7109375" style="153" bestFit="1" customWidth="1"/>
    <col min="14342" max="14342" width="13.28515625" style="153" bestFit="1" customWidth="1"/>
    <col min="14343" max="14343" width="12" style="153" bestFit="1" customWidth="1"/>
    <col min="14344" max="14344" width="12.42578125" style="153" bestFit="1" customWidth="1"/>
    <col min="14345" max="14345" width="9.5703125" style="153" bestFit="1" customWidth="1"/>
    <col min="14346" max="14593" width="9.140625" style="153"/>
    <col min="14594" max="14594" width="13.28515625" style="153" customWidth="1"/>
    <col min="14595" max="14595" width="24.140625" style="153" customWidth="1"/>
    <col min="14596" max="14596" width="57.85546875" style="153" bestFit="1" customWidth="1"/>
    <col min="14597" max="14597" width="12.7109375" style="153" bestFit="1" customWidth="1"/>
    <col min="14598" max="14598" width="13.28515625" style="153" bestFit="1" customWidth="1"/>
    <col min="14599" max="14599" width="12" style="153" bestFit="1" customWidth="1"/>
    <col min="14600" max="14600" width="12.42578125" style="153" bestFit="1" customWidth="1"/>
    <col min="14601" max="14601" width="9.5703125" style="153" bestFit="1" customWidth="1"/>
    <col min="14602" max="14849" width="9.140625" style="153"/>
    <col min="14850" max="14850" width="13.28515625" style="153" customWidth="1"/>
    <col min="14851" max="14851" width="24.140625" style="153" customWidth="1"/>
    <col min="14852" max="14852" width="57.85546875" style="153" bestFit="1" customWidth="1"/>
    <col min="14853" max="14853" width="12.7109375" style="153" bestFit="1" customWidth="1"/>
    <col min="14854" max="14854" width="13.28515625" style="153" bestFit="1" customWidth="1"/>
    <col min="14855" max="14855" width="12" style="153" bestFit="1" customWidth="1"/>
    <col min="14856" max="14856" width="12.42578125" style="153" bestFit="1" customWidth="1"/>
    <col min="14857" max="14857" width="9.5703125" style="153" bestFit="1" customWidth="1"/>
    <col min="14858" max="15105" width="9.140625" style="153"/>
    <col min="15106" max="15106" width="13.28515625" style="153" customWidth="1"/>
    <col min="15107" max="15107" width="24.140625" style="153" customWidth="1"/>
    <col min="15108" max="15108" width="57.85546875" style="153" bestFit="1" customWidth="1"/>
    <col min="15109" max="15109" width="12.7109375" style="153" bestFit="1" customWidth="1"/>
    <col min="15110" max="15110" width="13.28515625" style="153" bestFit="1" customWidth="1"/>
    <col min="15111" max="15111" width="12" style="153" bestFit="1" customWidth="1"/>
    <col min="15112" max="15112" width="12.42578125" style="153" bestFit="1" customWidth="1"/>
    <col min="15113" max="15113" width="9.5703125" style="153" bestFit="1" customWidth="1"/>
    <col min="15114" max="15361" width="9.140625" style="153"/>
    <col min="15362" max="15362" width="13.28515625" style="153" customWidth="1"/>
    <col min="15363" max="15363" width="24.140625" style="153" customWidth="1"/>
    <col min="15364" max="15364" width="57.85546875" style="153" bestFit="1" customWidth="1"/>
    <col min="15365" max="15365" width="12.7109375" style="153" bestFit="1" customWidth="1"/>
    <col min="15366" max="15366" width="13.28515625" style="153" bestFit="1" customWidth="1"/>
    <col min="15367" max="15367" width="12" style="153" bestFit="1" customWidth="1"/>
    <col min="15368" max="15368" width="12.42578125" style="153" bestFit="1" customWidth="1"/>
    <col min="15369" max="15369" width="9.5703125" style="153" bestFit="1" customWidth="1"/>
    <col min="15370" max="15617" width="9.140625" style="153"/>
    <col min="15618" max="15618" width="13.28515625" style="153" customWidth="1"/>
    <col min="15619" max="15619" width="24.140625" style="153" customWidth="1"/>
    <col min="15620" max="15620" width="57.85546875" style="153" bestFit="1" customWidth="1"/>
    <col min="15621" max="15621" width="12.7109375" style="153" bestFit="1" customWidth="1"/>
    <col min="15622" max="15622" width="13.28515625" style="153" bestFit="1" customWidth="1"/>
    <col min="15623" max="15623" width="12" style="153" bestFit="1" customWidth="1"/>
    <col min="15624" max="15624" width="12.42578125" style="153" bestFit="1" customWidth="1"/>
    <col min="15625" max="15625" width="9.5703125" style="153" bestFit="1" customWidth="1"/>
    <col min="15626" max="15873" width="9.140625" style="153"/>
    <col min="15874" max="15874" width="13.28515625" style="153" customWidth="1"/>
    <col min="15875" max="15875" width="24.140625" style="153" customWidth="1"/>
    <col min="15876" max="15876" width="57.85546875" style="153" bestFit="1" customWidth="1"/>
    <col min="15877" max="15877" width="12.7109375" style="153" bestFit="1" customWidth="1"/>
    <col min="15878" max="15878" width="13.28515625" style="153" bestFit="1" customWidth="1"/>
    <col min="15879" max="15879" width="12" style="153" bestFit="1" customWidth="1"/>
    <col min="15880" max="15880" width="12.42578125" style="153" bestFit="1" customWidth="1"/>
    <col min="15881" max="15881" width="9.5703125" style="153" bestFit="1" customWidth="1"/>
    <col min="15882" max="16129" width="9.140625" style="153"/>
    <col min="16130" max="16130" width="13.28515625" style="153" customWidth="1"/>
    <col min="16131" max="16131" width="24.140625" style="153" customWidth="1"/>
    <col min="16132" max="16132" width="57.85546875" style="153" bestFit="1" customWidth="1"/>
    <col min="16133" max="16133" width="12.7109375" style="153" bestFit="1" customWidth="1"/>
    <col min="16134" max="16134" width="13.28515625" style="153" bestFit="1" customWidth="1"/>
    <col min="16135" max="16135" width="12" style="153" bestFit="1" customWidth="1"/>
    <col min="16136" max="16136" width="12.42578125" style="153" bestFit="1" customWidth="1"/>
    <col min="16137" max="16137" width="9.5703125" style="153" bestFit="1" customWidth="1"/>
    <col min="16138" max="16384" width="9.140625" style="153"/>
  </cols>
  <sheetData>
    <row r="1" spans="2:14" ht="83.25" customHeight="1" x14ac:dyDescent="0.25">
      <c r="E1" s="601" t="s">
        <v>1591</v>
      </c>
      <c r="F1" s="601"/>
      <c r="G1" s="601"/>
      <c r="H1" s="601"/>
    </row>
    <row r="3" spans="2:14" s="175" customFormat="1" ht="18.75" x14ac:dyDescent="0.3">
      <c r="B3" s="180" t="s">
        <v>1592</v>
      </c>
      <c r="C3" s="181"/>
      <c r="D3" s="181"/>
      <c r="E3" s="181"/>
      <c r="F3" s="182"/>
      <c r="G3" s="182"/>
      <c r="H3" s="183"/>
    </row>
    <row r="4" spans="2:14" x14ac:dyDescent="0.25">
      <c r="C4" s="155" t="s">
        <v>94</v>
      </c>
      <c r="D4" s="179" t="s">
        <v>1593</v>
      </c>
    </row>
    <row r="5" spans="2:14" ht="31.5" x14ac:dyDescent="0.25">
      <c r="B5" s="176" t="s">
        <v>88</v>
      </c>
      <c r="C5" s="177" t="s">
        <v>95</v>
      </c>
      <c r="D5" s="177" t="s">
        <v>96</v>
      </c>
      <c r="E5" s="178" t="s">
        <v>97</v>
      </c>
      <c r="F5" s="178" t="s">
        <v>98</v>
      </c>
      <c r="G5" s="178" t="s">
        <v>99</v>
      </c>
      <c r="H5" s="178" t="s">
        <v>100</v>
      </c>
      <c r="J5" s="172" t="s">
        <v>184</v>
      </c>
      <c r="K5" s="172"/>
      <c r="L5" s="172" t="s">
        <v>185</v>
      </c>
      <c r="M5" s="172" t="s">
        <v>186</v>
      </c>
      <c r="N5" s="172" t="s">
        <v>187</v>
      </c>
    </row>
    <row r="6" spans="2:14" x14ac:dyDescent="0.25">
      <c r="B6" s="156" t="s">
        <v>101</v>
      </c>
      <c r="C6" s="157">
        <v>16209224</v>
      </c>
      <c r="D6" s="157" t="s">
        <v>102</v>
      </c>
      <c r="E6" s="158">
        <v>60</v>
      </c>
      <c r="F6" s="159">
        <v>55</v>
      </c>
      <c r="G6" s="159">
        <v>55</v>
      </c>
      <c r="H6" s="159">
        <v>2</v>
      </c>
      <c r="J6" s="172" t="s">
        <v>188</v>
      </c>
      <c r="K6" s="172" t="s">
        <v>189</v>
      </c>
      <c r="L6" s="173">
        <v>6.65</v>
      </c>
      <c r="M6" s="173">
        <f>L6*0.21</f>
        <v>1.3965000000000001</v>
      </c>
      <c r="N6" s="173">
        <f>L6+M6</f>
        <v>8.0465</v>
      </c>
    </row>
    <row r="7" spans="2:14" x14ac:dyDescent="0.25">
      <c r="B7" s="156" t="s">
        <v>103</v>
      </c>
      <c r="C7" s="156">
        <v>16213603</v>
      </c>
      <c r="D7" s="156" t="s">
        <v>104</v>
      </c>
      <c r="E7" s="160">
        <v>6</v>
      </c>
      <c r="F7" s="161">
        <v>30</v>
      </c>
      <c r="G7" s="161">
        <v>30</v>
      </c>
      <c r="H7" s="161">
        <v>2</v>
      </c>
      <c r="J7" s="172" t="s">
        <v>190</v>
      </c>
      <c r="K7" s="172" t="s">
        <v>191</v>
      </c>
      <c r="L7" s="172">
        <v>0.81</v>
      </c>
      <c r="M7" s="173">
        <f>L7*0.21</f>
        <v>0.1701</v>
      </c>
      <c r="N7" s="173">
        <f>L7+M7</f>
        <v>0.98010000000000008</v>
      </c>
    </row>
    <row r="8" spans="2:14" x14ac:dyDescent="0.25">
      <c r="B8" s="156" t="s">
        <v>103</v>
      </c>
      <c r="C8" s="156">
        <v>16214109</v>
      </c>
      <c r="D8" s="156" t="s">
        <v>105</v>
      </c>
      <c r="E8" s="160">
        <v>12</v>
      </c>
      <c r="F8" s="161">
        <v>35</v>
      </c>
      <c r="G8" s="161">
        <v>35</v>
      </c>
      <c r="H8" s="161">
        <v>2</v>
      </c>
      <c r="J8" s="172" t="s">
        <v>192</v>
      </c>
      <c r="K8" s="172" t="s">
        <v>193</v>
      </c>
      <c r="L8" s="172">
        <v>3.08</v>
      </c>
      <c r="M8" s="173">
        <f>L8*0.21</f>
        <v>0.64680000000000004</v>
      </c>
      <c r="N8" s="173">
        <f>L8+M8</f>
        <v>3.7267999999999999</v>
      </c>
    </row>
    <row r="9" spans="2:14" x14ac:dyDescent="0.25">
      <c r="B9" s="156" t="s">
        <v>106</v>
      </c>
      <c r="C9" s="156">
        <v>16219110</v>
      </c>
      <c r="D9" s="156" t="s">
        <v>107</v>
      </c>
      <c r="E9" s="160">
        <v>6</v>
      </c>
      <c r="F9" s="161">
        <v>30</v>
      </c>
      <c r="G9" s="161">
        <v>30</v>
      </c>
      <c r="H9" s="161">
        <v>2</v>
      </c>
      <c r="J9" s="172" t="s">
        <v>194</v>
      </c>
      <c r="K9" s="172"/>
      <c r="L9" s="173">
        <v>7.0000000000000007E-2</v>
      </c>
      <c r="M9" s="173">
        <f>L9*0.12</f>
        <v>8.4000000000000012E-3</v>
      </c>
      <c r="N9" s="173">
        <f>L9+M9</f>
        <v>7.8400000000000011E-2</v>
      </c>
    </row>
    <row r="10" spans="2:14" x14ac:dyDescent="0.25">
      <c r="B10" s="156" t="s">
        <v>106</v>
      </c>
      <c r="C10" s="156">
        <v>16219079</v>
      </c>
      <c r="D10" s="157" t="s">
        <v>108</v>
      </c>
      <c r="E10" s="160">
        <v>10</v>
      </c>
      <c r="F10" s="162">
        <v>40</v>
      </c>
      <c r="G10" s="162">
        <v>40</v>
      </c>
      <c r="H10" s="161">
        <v>2</v>
      </c>
      <c r="J10" s="172"/>
      <c r="K10" s="172"/>
      <c r="L10" s="172"/>
      <c r="M10" s="172"/>
      <c r="N10" s="174">
        <f>SUM(N6:N9)</f>
        <v>12.831799999999999</v>
      </c>
    </row>
    <row r="11" spans="2:14" x14ac:dyDescent="0.25">
      <c r="B11" s="156" t="s">
        <v>106</v>
      </c>
      <c r="C11" s="157">
        <v>16218799</v>
      </c>
      <c r="D11" s="157" t="s">
        <v>109</v>
      </c>
      <c r="E11" s="158">
        <v>80</v>
      </c>
      <c r="F11" s="159">
        <v>70</v>
      </c>
      <c r="G11" s="159">
        <v>70</v>
      </c>
      <c r="H11" s="159">
        <v>2</v>
      </c>
    </row>
    <row r="12" spans="2:14" x14ac:dyDescent="0.25">
      <c r="B12" s="156" t="s">
        <v>106</v>
      </c>
      <c r="C12" s="156">
        <v>16218780</v>
      </c>
      <c r="D12" s="156" t="s">
        <v>110</v>
      </c>
      <c r="E12" s="160">
        <v>100</v>
      </c>
      <c r="F12" s="162">
        <v>80</v>
      </c>
      <c r="G12" s="162">
        <v>80</v>
      </c>
      <c r="H12" s="161">
        <v>2</v>
      </c>
    </row>
    <row r="13" spans="2:14" x14ac:dyDescent="0.25">
      <c r="B13" s="156" t="s">
        <v>106</v>
      </c>
      <c r="C13" s="156">
        <v>16216820</v>
      </c>
      <c r="D13" s="156" t="s">
        <v>111</v>
      </c>
      <c r="E13" s="160">
        <v>0</v>
      </c>
      <c r="F13" s="161">
        <v>0</v>
      </c>
      <c r="G13" s="161">
        <v>10</v>
      </c>
      <c r="H13" s="161">
        <v>1</v>
      </c>
    </row>
    <row r="14" spans="2:14" ht="18.75" customHeight="1" x14ac:dyDescent="0.25">
      <c r="B14" s="156" t="s">
        <v>106</v>
      </c>
      <c r="C14" s="163" t="s">
        <v>112</v>
      </c>
      <c r="D14" s="156" t="s">
        <v>113</v>
      </c>
      <c r="E14" s="160">
        <v>88</v>
      </c>
      <c r="F14" s="161">
        <v>240</v>
      </c>
      <c r="G14" s="161">
        <v>240</v>
      </c>
      <c r="H14" s="161">
        <v>2</v>
      </c>
    </row>
    <row r="15" spans="2:14" x14ac:dyDescent="0.25">
      <c r="B15" s="171" t="s">
        <v>114</v>
      </c>
      <c r="C15" s="156">
        <v>16222608</v>
      </c>
      <c r="D15" s="156" t="s">
        <v>115</v>
      </c>
      <c r="E15" s="162">
        <v>110</v>
      </c>
      <c r="F15" s="162">
        <v>90</v>
      </c>
      <c r="G15" s="162">
        <v>90</v>
      </c>
      <c r="H15" s="161">
        <v>2</v>
      </c>
    </row>
    <row r="16" spans="2:14" x14ac:dyDescent="0.25">
      <c r="B16" s="156" t="s">
        <v>114</v>
      </c>
      <c r="C16" s="156">
        <v>16222484</v>
      </c>
      <c r="D16" s="156" t="s">
        <v>116</v>
      </c>
      <c r="E16" s="160">
        <v>10</v>
      </c>
      <c r="F16" s="161">
        <v>35</v>
      </c>
      <c r="G16" s="161">
        <v>35</v>
      </c>
      <c r="H16" s="161">
        <v>2</v>
      </c>
    </row>
    <row r="17" spans="2:8" x14ac:dyDescent="0.25">
      <c r="B17" s="156" t="s">
        <v>114</v>
      </c>
      <c r="C17" s="154" t="s">
        <v>117</v>
      </c>
      <c r="D17" s="156" t="s">
        <v>118</v>
      </c>
      <c r="E17" s="160">
        <v>25</v>
      </c>
      <c r="F17" s="161">
        <v>60</v>
      </c>
      <c r="G17" s="161">
        <v>60</v>
      </c>
      <c r="H17" s="161">
        <v>4</v>
      </c>
    </row>
    <row r="18" spans="2:8" ht="31.5" x14ac:dyDescent="0.25">
      <c r="B18" s="156" t="s">
        <v>114</v>
      </c>
      <c r="C18" s="157" t="s">
        <v>119</v>
      </c>
      <c r="D18" s="156" t="s">
        <v>120</v>
      </c>
      <c r="E18" s="160">
        <v>80</v>
      </c>
      <c r="F18" s="161">
        <v>80</v>
      </c>
      <c r="G18" s="161">
        <v>80</v>
      </c>
      <c r="H18" s="161">
        <v>4</v>
      </c>
    </row>
    <row r="19" spans="2:8" x14ac:dyDescent="0.25">
      <c r="B19" s="156" t="s">
        <v>121</v>
      </c>
      <c r="C19" s="156">
        <v>16226805</v>
      </c>
      <c r="D19" s="156" t="s">
        <v>122</v>
      </c>
      <c r="E19" s="160">
        <v>0</v>
      </c>
      <c r="F19" s="161">
        <v>0</v>
      </c>
      <c r="G19" s="161">
        <v>10</v>
      </c>
      <c r="H19" s="161">
        <v>1</v>
      </c>
    </row>
    <row r="20" spans="2:8" x14ac:dyDescent="0.25">
      <c r="B20" s="156" t="s">
        <v>121</v>
      </c>
      <c r="C20" s="156">
        <v>16226885</v>
      </c>
      <c r="D20" s="156" t="s">
        <v>122</v>
      </c>
      <c r="E20" s="160">
        <v>0</v>
      </c>
      <c r="F20" s="161">
        <v>0</v>
      </c>
      <c r="G20" s="161">
        <v>10</v>
      </c>
      <c r="H20" s="161">
        <v>1</v>
      </c>
    </row>
    <row r="21" spans="2:8" x14ac:dyDescent="0.25">
      <c r="B21" s="156" t="s">
        <v>121</v>
      </c>
      <c r="C21" s="156" t="s">
        <v>123</v>
      </c>
      <c r="D21" s="156" t="s">
        <v>124</v>
      </c>
      <c r="E21" s="160">
        <v>48</v>
      </c>
      <c r="F21" s="161">
        <v>50</v>
      </c>
      <c r="G21" s="161">
        <v>50</v>
      </c>
      <c r="H21" s="161">
        <v>4</v>
      </c>
    </row>
    <row r="22" spans="2:8" x14ac:dyDescent="0.25">
      <c r="B22" s="156" t="s">
        <v>121</v>
      </c>
      <c r="C22" s="156">
        <v>16227601</v>
      </c>
      <c r="D22" s="156" t="s">
        <v>125</v>
      </c>
      <c r="E22" s="160">
        <v>6</v>
      </c>
      <c r="F22" s="161">
        <v>20</v>
      </c>
      <c r="G22" s="161">
        <v>20</v>
      </c>
      <c r="H22" s="161">
        <v>4</v>
      </c>
    </row>
    <row r="23" spans="2:8" x14ac:dyDescent="0.25">
      <c r="B23" s="156" t="s">
        <v>121</v>
      </c>
      <c r="C23" s="156">
        <v>16227144</v>
      </c>
      <c r="D23" s="156" t="s">
        <v>126</v>
      </c>
      <c r="E23" s="160">
        <v>6</v>
      </c>
      <c r="F23" s="161">
        <v>20</v>
      </c>
      <c r="G23" s="161">
        <v>20</v>
      </c>
      <c r="H23" s="161">
        <v>2</v>
      </c>
    </row>
    <row r="24" spans="2:8" x14ac:dyDescent="0.25">
      <c r="B24" s="156" t="s">
        <v>121</v>
      </c>
      <c r="C24" s="156">
        <v>16227008</v>
      </c>
      <c r="D24" s="156" t="s">
        <v>127</v>
      </c>
      <c r="E24" s="160">
        <v>40</v>
      </c>
      <c r="F24" s="161">
        <v>40</v>
      </c>
      <c r="G24" s="161">
        <v>40</v>
      </c>
      <c r="H24" s="161">
        <v>2</v>
      </c>
    </row>
    <row r="25" spans="2:8" x14ac:dyDescent="0.25">
      <c r="B25" s="156" t="s">
        <v>121</v>
      </c>
      <c r="C25" s="156">
        <v>16227769</v>
      </c>
      <c r="D25" s="156" t="s">
        <v>128</v>
      </c>
      <c r="E25" s="160">
        <v>5</v>
      </c>
      <c r="F25" s="161">
        <v>10</v>
      </c>
      <c r="G25" s="161">
        <v>10</v>
      </c>
      <c r="H25" s="161">
        <v>2</v>
      </c>
    </row>
    <row r="26" spans="2:8" x14ac:dyDescent="0.25">
      <c r="B26" s="156" t="s">
        <v>129</v>
      </c>
      <c r="C26" s="156">
        <v>16228914</v>
      </c>
      <c r="D26" s="156" t="s">
        <v>130</v>
      </c>
      <c r="E26" s="160">
        <v>10</v>
      </c>
      <c r="F26" s="161">
        <v>30</v>
      </c>
      <c r="G26" s="161">
        <v>30</v>
      </c>
      <c r="H26" s="161">
        <v>2</v>
      </c>
    </row>
    <row r="27" spans="2:8" x14ac:dyDescent="0.25">
      <c r="B27" s="156" t="s">
        <v>131</v>
      </c>
      <c r="C27" s="156">
        <v>16231784</v>
      </c>
      <c r="D27" s="156" t="s">
        <v>132</v>
      </c>
      <c r="E27" s="160">
        <v>10</v>
      </c>
      <c r="F27" s="161">
        <v>20</v>
      </c>
      <c r="G27" s="161">
        <v>20</v>
      </c>
      <c r="H27" s="161">
        <v>2</v>
      </c>
    </row>
    <row r="28" spans="2:8" x14ac:dyDescent="0.25">
      <c r="B28" s="156" t="s">
        <v>131</v>
      </c>
      <c r="C28" s="156">
        <v>16231753</v>
      </c>
      <c r="D28" s="156" t="s">
        <v>133</v>
      </c>
      <c r="E28" s="160">
        <v>90</v>
      </c>
      <c r="F28" s="161">
        <v>100</v>
      </c>
      <c r="G28" s="161">
        <v>100</v>
      </c>
      <c r="H28" s="161">
        <v>2</v>
      </c>
    </row>
    <row r="29" spans="2:8" x14ac:dyDescent="0.25">
      <c r="B29" s="156" t="s">
        <v>131</v>
      </c>
      <c r="C29" s="157">
        <v>16232759</v>
      </c>
      <c r="D29" s="156" t="s">
        <v>132</v>
      </c>
      <c r="E29" s="160">
        <v>10</v>
      </c>
      <c r="F29" s="161">
        <v>20</v>
      </c>
      <c r="G29" s="161">
        <v>20</v>
      </c>
      <c r="H29" s="161">
        <v>2</v>
      </c>
    </row>
    <row r="30" spans="2:8" x14ac:dyDescent="0.25">
      <c r="B30" s="156" t="s">
        <v>131</v>
      </c>
      <c r="C30" s="156">
        <v>16232942</v>
      </c>
      <c r="D30" s="156" t="s">
        <v>132</v>
      </c>
      <c r="E30" s="160">
        <v>10</v>
      </c>
      <c r="F30" s="161">
        <v>20</v>
      </c>
      <c r="G30" s="161">
        <v>20</v>
      </c>
      <c r="H30" s="161">
        <v>2</v>
      </c>
    </row>
    <row r="31" spans="2:8" x14ac:dyDescent="0.25">
      <c r="B31" s="156" t="s">
        <v>131</v>
      </c>
      <c r="C31" s="156">
        <v>16232917</v>
      </c>
      <c r="D31" s="156" t="s">
        <v>132</v>
      </c>
      <c r="E31" s="160">
        <v>10</v>
      </c>
      <c r="F31" s="161">
        <v>20</v>
      </c>
      <c r="G31" s="161">
        <v>20</v>
      </c>
      <c r="H31" s="161">
        <v>2</v>
      </c>
    </row>
    <row r="32" spans="2:8" x14ac:dyDescent="0.25">
      <c r="B32" s="156" t="s">
        <v>131</v>
      </c>
      <c r="C32" s="156">
        <v>16232889</v>
      </c>
      <c r="D32" s="156" t="s">
        <v>132</v>
      </c>
      <c r="E32" s="160">
        <v>10</v>
      </c>
      <c r="F32" s="161">
        <v>20</v>
      </c>
      <c r="G32" s="161">
        <v>20</v>
      </c>
      <c r="H32" s="161">
        <v>2</v>
      </c>
    </row>
    <row r="33" spans="2:8" x14ac:dyDescent="0.25">
      <c r="B33" s="156" t="s">
        <v>131</v>
      </c>
      <c r="C33" s="156">
        <v>16233201</v>
      </c>
      <c r="D33" s="156" t="s">
        <v>132</v>
      </c>
      <c r="E33" s="160">
        <v>10</v>
      </c>
      <c r="F33" s="161">
        <v>20</v>
      </c>
      <c r="G33" s="161">
        <v>20</v>
      </c>
      <c r="H33" s="161">
        <v>2</v>
      </c>
    </row>
    <row r="34" spans="2:8" x14ac:dyDescent="0.25">
      <c r="B34" s="156" t="s">
        <v>131</v>
      </c>
      <c r="C34" s="156">
        <v>16233197</v>
      </c>
      <c r="D34" s="156" t="s">
        <v>132</v>
      </c>
      <c r="E34" s="160">
        <v>10</v>
      </c>
      <c r="F34" s="161">
        <v>20</v>
      </c>
      <c r="G34" s="161">
        <v>20</v>
      </c>
      <c r="H34" s="161">
        <v>2</v>
      </c>
    </row>
    <row r="35" spans="2:8" x14ac:dyDescent="0.25">
      <c r="B35" s="156" t="s">
        <v>131</v>
      </c>
      <c r="C35" s="156">
        <v>16233239</v>
      </c>
      <c r="D35" s="156" t="s">
        <v>134</v>
      </c>
      <c r="E35" s="160">
        <v>15</v>
      </c>
      <c r="F35" s="161">
        <v>25</v>
      </c>
      <c r="G35" s="161">
        <v>25</v>
      </c>
      <c r="H35" s="161">
        <v>2</v>
      </c>
    </row>
    <row r="36" spans="2:8" x14ac:dyDescent="0.25">
      <c r="B36" s="156" t="s">
        <v>135</v>
      </c>
      <c r="C36" s="156">
        <v>16230740</v>
      </c>
      <c r="D36" s="156" t="s">
        <v>136</v>
      </c>
      <c r="E36" s="160">
        <v>15</v>
      </c>
      <c r="F36" s="161">
        <v>25</v>
      </c>
      <c r="G36" s="161">
        <v>25</v>
      </c>
      <c r="H36" s="161">
        <v>2</v>
      </c>
    </row>
    <row r="37" spans="2:8" x14ac:dyDescent="0.25">
      <c r="B37" s="156" t="s">
        <v>131</v>
      </c>
      <c r="C37" s="156">
        <v>16231943</v>
      </c>
      <c r="D37" s="156" t="s">
        <v>137</v>
      </c>
      <c r="E37" s="160">
        <v>15</v>
      </c>
      <c r="F37" s="161">
        <v>25</v>
      </c>
      <c r="G37" s="161">
        <v>25</v>
      </c>
      <c r="H37" s="161">
        <v>2</v>
      </c>
    </row>
    <row r="38" spans="2:8" x14ac:dyDescent="0.25">
      <c r="B38" s="156" t="s">
        <v>131</v>
      </c>
      <c r="C38" s="156">
        <v>16232629</v>
      </c>
      <c r="D38" s="156" t="s">
        <v>138</v>
      </c>
      <c r="E38" s="160">
        <v>20</v>
      </c>
      <c r="F38" s="161">
        <v>20</v>
      </c>
      <c r="G38" s="161">
        <v>20</v>
      </c>
      <c r="H38" s="161">
        <v>2</v>
      </c>
    </row>
    <row r="39" spans="2:8" x14ac:dyDescent="0.25">
      <c r="B39" s="156" t="s">
        <v>139</v>
      </c>
      <c r="C39" s="156">
        <v>16232916</v>
      </c>
      <c r="D39" s="156" t="s">
        <v>140</v>
      </c>
      <c r="E39" s="160">
        <v>5</v>
      </c>
      <c r="F39" s="161">
        <v>10</v>
      </c>
      <c r="G39" s="161">
        <v>10</v>
      </c>
      <c r="H39" s="161">
        <v>2</v>
      </c>
    </row>
    <row r="40" spans="2:8" x14ac:dyDescent="0.25">
      <c r="B40" s="156" t="s">
        <v>139</v>
      </c>
      <c r="C40" s="156">
        <v>16230327</v>
      </c>
      <c r="D40" s="156" t="s">
        <v>141</v>
      </c>
      <c r="E40" s="160">
        <v>7</v>
      </c>
      <c r="F40" s="161">
        <v>15</v>
      </c>
      <c r="G40" s="161">
        <v>15</v>
      </c>
      <c r="H40" s="161">
        <v>2</v>
      </c>
    </row>
    <row r="41" spans="2:8" x14ac:dyDescent="0.25">
      <c r="B41" s="156" t="s">
        <v>142</v>
      </c>
      <c r="C41" s="156">
        <v>16236889</v>
      </c>
      <c r="D41" s="156" t="s">
        <v>132</v>
      </c>
      <c r="E41" s="160">
        <v>10</v>
      </c>
      <c r="F41" s="161">
        <v>20</v>
      </c>
      <c r="G41" s="161">
        <v>20</v>
      </c>
      <c r="H41" s="161">
        <v>2</v>
      </c>
    </row>
    <row r="42" spans="2:8" x14ac:dyDescent="0.25">
      <c r="B42" s="156" t="s">
        <v>142</v>
      </c>
      <c r="C42" s="156">
        <v>16236879</v>
      </c>
      <c r="D42" s="156" t="s">
        <v>143</v>
      </c>
      <c r="E42" s="160">
        <v>30</v>
      </c>
      <c r="F42" s="161">
        <v>35</v>
      </c>
      <c r="G42" s="161">
        <v>35</v>
      </c>
      <c r="H42" s="161">
        <v>2</v>
      </c>
    </row>
    <row r="43" spans="2:8" x14ac:dyDescent="0.25">
      <c r="B43" s="164">
        <v>43964</v>
      </c>
      <c r="C43" s="156">
        <v>16242195</v>
      </c>
      <c r="D43" s="156" t="s">
        <v>132</v>
      </c>
      <c r="E43" s="160">
        <v>10</v>
      </c>
      <c r="F43" s="161">
        <v>20</v>
      </c>
      <c r="G43" s="161">
        <v>20</v>
      </c>
      <c r="H43" s="161">
        <v>2</v>
      </c>
    </row>
    <row r="44" spans="2:8" x14ac:dyDescent="0.25">
      <c r="B44" s="164">
        <v>43964</v>
      </c>
      <c r="C44" s="156">
        <v>16242213</v>
      </c>
      <c r="D44" s="156" t="s">
        <v>132</v>
      </c>
      <c r="E44" s="160">
        <v>10</v>
      </c>
      <c r="F44" s="161">
        <v>20</v>
      </c>
      <c r="G44" s="161">
        <v>20</v>
      </c>
      <c r="H44" s="161">
        <v>2</v>
      </c>
    </row>
    <row r="45" spans="2:8" x14ac:dyDescent="0.25">
      <c r="B45" s="164">
        <v>43964</v>
      </c>
      <c r="C45" s="156">
        <v>16242130</v>
      </c>
      <c r="D45" s="156" t="s">
        <v>132</v>
      </c>
      <c r="E45" s="160">
        <v>10</v>
      </c>
      <c r="F45" s="161">
        <v>20</v>
      </c>
      <c r="G45" s="161">
        <v>20</v>
      </c>
      <c r="H45" s="161">
        <v>2</v>
      </c>
    </row>
    <row r="46" spans="2:8" x14ac:dyDescent="0.25">
      <c r="B46" s="164">
        <v>43964</v>
      </c>
      <c r="C46" s="156">
        <v>16241880</v>
      </c>
      <c r="D46" s="156" t="s">
        <v>144</v>
      </c>
      <c r="E46" s="160">
        <v>10</v>
      </c>
      <c r="F46" s="161">
        <v>20</v>
      </c>
      <c r="G46" s="161">
        <v>20</v>
      </c>
      <c r="H46" s="161">
        <v>2</v>
      </c>
    </row>
    <row r="47" spans="2:8" x14ac:dyDescent="0.25">
      <c r="B47" s="164">
        <v>43964</v>
      </c>
      <c r="C47" s="156">
        <v>16241894</v>
      </c>
      <c r="D47" s="156" t="s">
        <v>144</v>
      </c>
      <c r="E47" s="160">
        <v>10</v>
      </c>
      <c r="F47" s="161">
        <v>20</v>
      </c>
      <c r="G47" s="161">
        <v>20</v>
      </c>
      <c r="H47" s="161">
        <v>2</v>
      </c>
    </row>
    <row r="48" spans="2:8" x14ac:dyDescent="0.25">
      <c r="B48" s="164">
        <v>43964</v>
      </c>
      <c r="C48" s="156">
        <v>16241468</v>
      </c>
      <c r="D48" s="156" t="s">
        <v>145</v>
      </c>
      <c r="E48" s="160">
        <v>30</v>
      </c>
      <c r="F48" s="161">
        <v>40</v>
      </c>
      <c r="G48" s="161">
        <v>40</v>
      </c>
      <c r="H48" s="161">
        <v>2</v>
      </c>
    </row>
    <row r="49" spans="2:8" x14ac:dyDescent="0.25">
      <c r="B49" s="164">
        <v>43965</v>
      </c>
      <c r="C49" s="156">
        <v>16244354</v>
      </c>
      <c r="D49" s="156" t="s">
        <v>146</v>
      </c>
      <c r="E49" s="160">
        <v>0</v>
      </c>
      <c r="F49" s="161">
        <v>0</v>
      </c>
      <c r="G49" s="161">
        <v>10</v>
      </c>
      <c r="H49" s="161">
        <v>1</v>
      </c>
    </row>
    <row r="50" spans="2:8" x14ac:dyDescent="0.25">
      <c r="B50" s="164">
        <v>43965</v>
      </c>
      <c r="C50" s="156">
        <v>16245661</v>
      </c>
      <c r="D50" s="156" t="s">
        <v>132</v>
      </c>
      <c r="E50" s="160">
        <v>10</v>
      </c>
      <c r="F50" s="161">
        <v>20</v>
      </c>
      <c r="G50" s="161">
        <v>20</v>
      </c>
      <c r="H50" s="161">
        <v>2</v>
      </c>
    </row>
    <row r="51" spans="2:8" x14ac:dyDescent="0.25">
      <c r="B51" s="164">
        <v>43965</v>
      </c>
      <c r="C51" s="156">
        <v>16246507</v>
      </c>
      <c r="D51" s="156" t="s">
        <v>147</v>
      </c>
      <c r="E51" s="160">
        <v>0</v>
      </c>
      <c r="F51" s="161">
        <v>10</v>
      </c>
      <c r="G51" s="161">
        <v>0</v>
      </c>
      <c r="H51" s="161">
        <v>1</v>
      </c>
    </row>
    <row r="52" spans="2:8" x14ac:dyDescent="0.25">
      <c r="B52" s="164">
        <v>43965</v>
      </c>
      <c r="C52" s="156">
        <v>16245385</v>
      </c>
      <c r="D52" s="156" t="s">
        <v>111</v>
      </c>
      <c r="E52" s="160">
        <v>0</v>
      </c>
      <c r="F52" s="161">
        <v>0</v>
      </c>
      <c r="G52" s="161">
        <v>10</v>
      </c>
      <c r="H52" s="161">
        <v>1</v>
      </c>
    </row>
    <row r="53" spans="2:8" x14ac:dyDescent="0.25">
      <c r="B53" s="164">
        <v>43965</v>
      </c>
      <c r="C53" s="156">
        <v>16244690</v>
      </c>
      <c r="D53" s="156" t="s">
        <v>111</v>
      </c>
      <c r="E53" s="160">
        <v>0</v>
      </c>
      <c r="F53" s="161">
        <v>0</v>
      </c>
      <c r="G53" s="161">
        <v>10</v>
      </c>
      <c r="H53" s="161">
        <v>1</v>
      </c>
    </row>
    <row r="54" spans="2:8" x14ac:dyDescent="0.25">
      <c r="B54" s="164">
        <v>43965</v>
      </c>
      <c r="C54" s="156">
        <v>16243663</v>
      </c>
      <c r="D54" s="156" t="s">
        <v>111</v>
      </c>
      <c r="E54" s="160">
        <v>0</v>
      </c>
      <c r="F54" s="161">
        <v>0</v>
      </c>
      <c r="G54" s="161">
        <v>10</v>
      </c>
      <c r="H54" s="161">
        <v>1</v>
      </c>
    </row>
    <row r="55" spans="2:8" x14ac:dyDescent="0.25">
      <c r="B55" s="164">
        <v>43965</v>
      </c>
      <c r="C55" s="156">
        <v>16244228</v>
      </c>
      <c r="D55" s="156" t="s">
        <v>138</v>
      </c>
      <c r="E55" s="160">
        <v>20</v>
      </c>
      <c r="F55" s="161">
        <v>20</v>
      </c>
      <c r="G55" s="161">
        <v>20</v>
      </c>
      <c r="H55" s="161">
        <v>2</v>
      </c>
    </row>
    <row r="56" spans="2:8" x14ac:dyDescent="0.25">
      <c r="B56" s="164">
        <v>43965</v>
      </c>
      <c r="C56" s="156">
        <v>16243577</v>
      </c>
      <c r="D56" s="156" t="s">
        <v>111</v>
      </c>
      <c r="E56" s="160">
        <v>0</v>
      </c>
      <c r="F56" s="161">
        <v>0</v>
      </c>
      <c r="G56" s="161">
        <v>10</v>
      </c>
      <c r="H56" s="161">
        <v>1</v>
      </c>
    </row>
    <row r="57" spans="2:8" x14ac:dyDescent="0.25">
      <c r="B57" s="164">
        <v>43965</v>
      </c>
      <c r="C57" s="156">
        <v>16244078</v>
      </c>
      <c r="D57" s="156" t="s">
        <v>111</v>
      </c>
      <c r="E57" s="160">
        <v>0</v>
      </c>
      <c r="F57" s="161">
        <v>0</v>
      </c>
      <c r="G57" s="161">
        <v>10</v>
      </c>
      <c r="H57" s="161">
        <v>1</v>
      </c>
    </row>
    <row r="58" spans="2:8" x14ac:dyDescent="0.25">
      <c r="B58" s="164">
        <v>43965</v>
      </c>
      <c r="C58" s="157">
        <v>16248661</v>
      </c>
      <c r="D58" s="156" t="s">
        <v>132</v>
      </c>
      <c r="E58" s="160">
        <v>10</v>
      </c>
      <c r="F58" s="161">
        <v>20</v>
      </c>
      <c r="G58" s="161">
        <v>20</v>
      </c>
      <c r="H58" s="161">
        <v>2</v>
      </c>
    </row>
    <row r="59" spans="2:8" x14ac:dyDescent="0.25">
      <c r="B59" s="164">
        <v>43965</v>
      </c>
      <c r="C59" s="157">
        <v>16249828</v>
      </c>
      <c r="D59" s="156" t="s">
        <v>133</v>
      </c>
      <c r="E59" s="160">
        <v>90</v>
      </c>
      <c r="F59" s="161">
        <v>100</v>
      </c>
      <c r="G59" s="161">
        <v>100</v>
      </c>
      <c r="H59" s="161">
        <v>2</v>
      </c>
    </row>
    <row r="60" spans="2:8" x14ac:dyDescent="0.25">
      <c r="B60" s="164">
        <v>43966</v>
      </c>
      <c r="C60" s="156">
        <v>16248559</v>
      </c>
      <c r="D60" s="156" t="s">
        <v>147</v>
      </c>
      <c r="E60" s="160">
        <v>0</v>
      </c>
      <c r="F60" s="161">
        <v>0</v>
      </c>
      <c r="G60" s="161">
        <v>10</v>
      </c>
      <c r="H60" s="161">
        <v>1</v>
      </c>
    </row>
    <row r="61" spans="2:8" x14ac:dyDescent="0.25">
      <c r="B61" s="164">
        <v>43966</v>
      </c>
      <c r="C61" s="157">
        <v>16248892</v>
      </c>
      <c r="D61" s="156" t="s">
        <v>147</v>
      </c>
      <c r="E61" s="160">
        <v>0</v>
      </c>
      <c r="F61" s="161">
        <v>0</v>
      </c>
      <c r="G61" s="161">
        <v>10</v>
      </c>
      <c r="H61" s="161">
        <v>1</v>
      </c>
    </row>
    <row r="62" spans="2:8" x14ac:dyDescent="0.25">
      <c r="B62" s="164">
        <v>43966</v>
      </c>
      <c r="C62" s="156">
        <v>16250373</v>
      </c>
      <c r="D62" s="156" t="s">
        <v>132</v>
      </c>
      <c r="E62" s="160">
        <v>10</v>
      </c>
      <c r="F62" s="161">
        <v>20</v>
      </c>
      <c r="G62" s="161">
        <v>20</v>
      </c>
      <c r="H62" s="161">
        <v>2</v>
      </c>
    </row>
    <row r="63" spans="2:8" x14ac:dyDescent="0.25">
      <c r="B63" s="164">
        <v>43966</v>
      </c>
      <c r="C63" s="156">
        <v>16250822</v>
      </c>
      <c r="D63" s="156" t="s">
        <v>147</v>
      </c>
      <c r="E63" s="160">
        <v>0</v>
      </c>
      <c r="F63" s="161">
        <v>0</v>
      </c>
      <c r="G63" s="161">
        <v>10</v>
      </c>
      <c r="H63" s="161">
        <v>1</v>
      </c>
    </row>
    <row r="64" spans="2:8" x14ac:dyDescent="0.25">
      <c r="B64" s="164">
        <v>43966</v>
      </c>
      <c r="C64" s="156">
        <v>16250864</v>
      </c>
      <c r="D64" s="156" t="s">
        <v>147</v>
      </c>
      <c r="E64" s="160">
        <v>0</v>
      </c>
      <c r="F64" s="161">
        <v>0</v>
      </c>
      <c r="G64" s="161">
        <v>10</v>
      </c>
      <c r="H64" s="161">
        <v>1</v>
      </c>
    </row>
    <row r="65" spans="2:8" x14ac:dyDescent="0.25">
      <c r="B65" s="164">
        <v>43966</v>
      </c>
      <c r="C65" s="156">
        <v>16250852</v>
      </c>
      <c r="D65" s="156" t="s">
        <v>147</v>
      </c>
      <c r="E65" s="160">
        <v>0</v>
      </c>
      <c r="F65" s="161">
        <v>0</v>
      </c>
      <c r="G65" s="161">
        <v>10</v>
      </c>
      <c r="H65" s="161">
        <v>1</v>
      </c>
    </row>
    <row r="66" spans="2:8" x14ac:dyDescent="0.25">
      <c r="B66" s="164">
        <v>43966</v>
      </c>
      <c r="C66" s="156">
        <v>16250850</v>
      </c>
      <c r="D66" s="156" t="s">
        <v>132</v>
      </c>
      <c r="E66" s="162">
        <v>10</v>
      </c>
      <c r="F66" s="161">
        <v>0</v>
      </c>
      <c r="G66" s="161">
        <v>10</v>
      </c>
      <c r="H66" s="161">
        <v>2</v>
      </c>
    </row>
    <row r="67" spans="2:8" x14ac:dyDescent="0.25">
      <c r="B67" s="164">
        <v>43966</v>
      </c>
      <c r="C67" s="156">
        <v>16250859</v>
      </c>
      <c r="D67" s="156" t="s">
        <v>144</v>
      </c>
      <c r="E67" s="162">
        <v>10</v>
      </c>
      <c r="F67" s="161">
        <v>20</v>
      </c>
      <c r="G67" s="161">
        <v>20</v>
      </c>
      <c r="H67" s="161">
        <v>2</v>
      </c>
    </row>
    <row r="68" spans="2:8" x14ac:dyDescent="0.25">
      <c r="B68" s="164">
        <v>43966</v>
      </c>
      <c r="C68" s="156">
        <v>16250931</v>
      </c>
      <c r="D68" s="156" t="s">
        <v>146</v>
      </c>
      <c r="E68" s="160">
        <v>0</v>
      </c>
      <c r="F68" s="161">
        <v>0</v>
      </c>
      <c r="G68" s="161">
        <v>10</v>
      </c>
      <c r="H68" s="161">
        <v>1</v>
      </c>
    </row>
    <row r="69" spans="2:8" x14ac:dyDescent="0.25">
      <c r="B69" s="156" t="s">
        <v>148</v>
      </c>
      <c r="C69" s="156">
        <v>16251057</v>
      </c>
      <c r="D69" s="156" t="s">
        <v>146</v>
      </c>
      <c r="E69" s="160">
        <v>0</v>
      </c>
      <c r="F69" s="161">
        <v>0</v>
      </c>
      <c r="G69" s="161">
        <v>10</v>
      </c>
      <c r="H69" s="161">
        <v>1</v>
      </c>
    </row>
    <row r="70" spans="2:8" x14ac:dyDescent="0.25">
      <c r="B70" s="164">
        <v>43966</v>
      </c>
      <c r="C70" s="156">
        <v>16248923</v>
      </c>
      <c r="D70" s="156" t="s">
        <v>111</v>
      </c>
      <c r="E70" s="160">
        <v>0</v>
      </c>
      <c r="F70" s="161">
        <v>0</v>
      </c>
      <c r="G70" s="161">
        <v>10</v>
      </c>
      <c r="H70" s="161">
        <v>1</v>
      </c>
    </row>
    <row r="71" spans="2:8" x14ac:dyDescent="0.25">
      <c r="B71" s="164">
        <v>43966</v>
      </c>
      <c r="C71" s="156">
        <v>16249119</v>
      </c>
      <c r="D71" s="156" t="s">
        <v>111</v>
      </c>
      <c r="E71" s="160">
        <v>0</v>
      </c>
      <c r="F71" s="161">
        <v>0</v>
      </c>
      <c r="G71" s="161">
        <v>10</v>
      </c>
      <c r="H71" s="161">
        <v>1</v>
      </c>
    </row>
    <row r="72" spans="2:8" x14ac:dyDescent="0.25">
      <c r="B72" s="164">
        <v>43966</v>
      </c>
      <c r="C72" s="156">
        <v>16248465</v>
      </c>
      <c r="D72" s="156" t="s">
        <v>149</v>
      </c>
      <c r="E72" s="160">
        <v>5</v>
      </c>
      <c r="F72" s="161">
        <v>5</v>
      </c>
      <c r="G72" s="161">
        <v>5</v>
      </c>
      <c r="H72" s="161">
        <v>2</v>
      </c>
    </row>
    <row r="73" spans="2:8" x14ac:dyDescent="0.25">
      <c r="B73" s="164">
        <v>43966</v>
      </c>
      <c r="C73" s="157">
        <v>16247918</v>
      </c>
      <c r="D73" s="156" t="s">
        <v>150</v>
      </c>
      <c r="E73" s="160">
        <v>12</v>
      </c>
      <c r="F73" s="161">
        <v>25</v>
      </c>
      <c r="G73" s="160">
        <v>25</v>
      </c>
      <c r="H73" s="161">
        <v>2</v>
      </c>
    </row>
    <row r="74" spans="2:8" x14ac:dyDescent="0.25">
      <c r="B74" s="164">
        <v>43966</v>
      </c>
      <c r="C74" s="156">
        <v>16249488</v>
      </c>
      <c r="D74" s="156" t="s">
        <v>111</v>
      </c>
      <c r="E74" s="160">
        <v>0</v>
      </c>
      <c r="F74" s="161">
        <v>0</v>
      </c>
      <c r="G74" s="161">
        <v>10</v>
      </c>
      <c r="H74" s="161">
        <v>1</v>
      </c>
    </row>
    <row r="75" spans="2:8" x14ac:dyDescent="0.25">
      <c r="B75" s="164">
        <v>43966</v>
      </c>
      <c r="C75" s="156">
        <v>16249784</v>
      </c>
      <c r="D75" s="156" t="s">
        <v>151</v>
      </c>
      <c r="E75" s="160">
        <v>10</v>
      </c>
      <c r="F75" s="161">
        <v>20</v>
      </c>
      <c r="G75" s="161">
        <v>20</v>
      </c>
      <c r="H75" s="161">
        <v>2</v>
      </c>
    </row>
    <row r="76" spans="2:8" x14ac:dyDescent="0.25">
      <c r="B76" s="164">
        <v>43966</v>
      </c>
      <c r="C76" s="156">
        <v>16250690</v>
      </c>
      <c r="D76" s="156" t="s">
        <v>152</v>
      </c>
      <c r="E76" s="160">
        <v>60</v>
      </c>
      <c r="F76" s="161">
        <v>65</v>
      </c>
      <c r="G76" s="161">
        <v>65</v>
      </c>
      <c r="H76" s="161">
        <v>2</v>
      </c>
    </row>
    <row r="77" spans="2:8" x14ac:dyDescent="0.25">
      <c r="B77" s="164">
        <v>43969</v>
      </c>
      <c r="C77" s="157">
        <v>16255293</v>
      </c>
      <c r="D77" s="156" t="s">
        <v>147</v>
      </c>
      <c r="E77" s="160">
        <v>0</v>
      </c>
      <c r="F77" s="161">
        <v>0</v>
      </c>
      <c r="G77" s="161">
        <v>10</v>
      </c>
      <c r="H77" s="161">
        <v>1</v>
      </c>
    </row>
    <row r="78" spans="2:8" x14ac:dyDescent="0.25">
      <c r="B78" s="164">
        <v>43969</v>
      </c>
      <c r="C78" s="156">
        <v>16254110</v>
      </c>
      <c r="D78" s="156" t="s">
        <v>147</v>
      </c>
      <c r="E78" s="160">
        <v>0</v>
      </c>
      <c r="F78" s="161">
        <v>0</v>
      </c>
      <c r="G78" s="161">
        <v>10</v>
      </c>
      <c r="H78" s="161">
        <v>1</v>
      </c>
    </row>
    <row r="79" spans="2:8" x14ac:dyDescent="0.25">
      <c r="B79" s="156" t="s">
        <v>153</v>
      </c>
      <c r="C79" s="156">
        <v>16254927</v>
      </c>
      <c r="D79" s="156" t="s">
        <v>147</v>
      </c>
      <c r="E79" s="160">
        <v>0</v>
      </c>
      <c r="F79" s="161">
        <v>0</v>
      </c>
      <c r="G79" s="161">
        <v>10</v>
      </c>
      <c r="H79" s="161">
        <v>1</v>
      </c>
    </row>
    <row r="80" spans="2:8" x14ac:dyDescent="0.25">
      <c r="B80" s="164">
        <v>43969</v>
      </c>
      <c r="C80" s="156">
        <v>16255293</v>
      </c>
      <c r="D80" s="156" t="s">
        <v>147</v>
      </c>
      <c r="E80" s="160">
        <v>0</v>
      </c>
      <c r="F80" s="161">
        <v>0</v>
      </c>
      <c r="G80" s="161">
        <v>10</v>
      </c>
      <c r="H80" s="161">
        <v>1</v>
      </c>
    </row>
    <row r="81" spans="2:8" x14ac:dyDescent="0.25">
      <c r="B81" s="164">
        <v>43969</v>
      </c>
      <c r="C81" s="156">
        <v>16256071</v>
      </c>
      <c r="D81" s="156" t="s">
        <v>147</v>
      </c>
      <c r="E81" s="160">
        <v>0</v>
      </c>
      <c r="F81" s="161">
        <v>0</v>
      </c>
      <c r="G81" s="161">
        <v>10</v>
      </c>
      <c r="H81" s="161">
        <v>1</v>
      </c>
    </row>
    <row r="82" spans="2:8" x14ac:dyDescent="0.25">
      <c r="B82" s="156" t="s">
        <v>154</v>
      </c>
      <c r="C82" s="157">
        <v>16255938</v>
      </c>
      <c r="D82" s="156" t="s">
        <v>147</v>
      </c>
      <c r="E82" s="160">
        <v>0</v>
      </c>
      <c r="F82" s="161">
        <v>0</v>
      </c>
      <c r="G82" s="161">
        <v>10</v>
      </c>
      <c r="H82" s="161">
        <v>1</v>
      </c>
    </row>
    <row r="83" spans="2:8" x14ac:dyDescent="0.25">
      <c r="B83" s="164">
        <v>43969</v>
      </c>
      <c r="C83" s="157">
        <v>16256576</v>
      </c>
      <c r="D83" s="156" t="s">
        <v>147</v>
      </c>
      <c r="E83" s="160">
        <v>0</v>
      </c>
      <c r="F83" s="161">
        <v>0</v>
      </c>
      <c r="G83" s="161">
        <v>10</v>
      </c>
      <c r="H83" s="161">
        <v>1</v>
      </c>
    </row>
    <row r="84" spans="2:8" x14ac:dyDescent="0.25">
      <c r="B84" s="164">
        <v>43969</v>
      </c>
      <c r="C84" s="156">
        <v>16256923</v>
      </c>
      <c r="D84" s="156" t="s">
        <v>147</v>
      </c>
      <c r="E84" s="160">
        <v>0</v>
      </c>
      <c r="F84" s="161">
        <v>0</v>
      </c>
      <c r="G84" s="161">
        <v>10</v>
      </c>
      <c r="H84" s="161">
        <v>1</v>
      </c>
    </row>
    <row r="85" spans="2:8" x14ac:dyDescent="0.25">
      <c r="B85" s="164">
        <v>43969</v>
      </c>
      <c r="C85" s="156">
        <v>16256819</v>
      </c>
      <c r="D85" s="156" t="s">
        <v>147</v>
      </c>
      <c r="E85" s="160">
        <v>0</v>
      </c>
      <c r="F85" s="161">
        <v>0</v>
      </c>
      <c r="G85" s="161">
        <v>10</v>
      </c>
      <c r="H85" s="161">
        <v>1</v>
      </c>
    </row>
    <row r="86" spans="2:8" x14ac:dyDescent="0.25">
      <c r="B86" s="164">
        <v>43969</v>
      </c>
      <c r="C86" s="157">
        <v>16257138</v>
      </c>
      <c r="D86" s="156" t="s">
        <v>132</v>
      </c>
      <c r="E86" s="160">
        <v>10</v>
      </c>
      <c r="F86" s="161">
        <v>20</v>
      </c>
      <c r="G86" s="161">
        <v>20</v>
      </c>
      <c r="H86" s="161">
        <v>2</v>
      </c>
    </row>
    <row r="87" spans="2:8" x14ac:dyDescent="0.25">
      <c r="B87" s="164">
        <v>43969</v>
      </c>
      <c r="C87" s="157">
        <v>16257119</v>
      </c>
      <c r="D87" s="156" t="s">
        <v>132</v>
      </c>
      <c r="E87" s="160">
        <v>10</v>
      </c>
      <c r="F87" s="161">
        <v>20</v>
      </c>
      <c r="G87" s="161">
        <v>20</v>
      </c>
      <c r="H87" s="161">
        <v>2</v>
      </c>
    </row>
    <row r="88" spans="2:8" x14ac:dyDescent="0.25">
      <c r="B88" s="164">
        <v>43969</v>
      </c>
      <c r="C88" s="157">
        <v>16257110</v>
      </c>
      <c r="D88" s="156" t="s">
        <v>155</v>
      </c>
      <c r="E88" s="160">
        <v>6</v>
      </c>
      <c r="F88" s="161">
        <v>15</v>
      </c>
      <c r="G88" s="161">
        <v>15</v>
      </c>
      <c r="H88" s="161">
        <v>2</v>
      </c>
    </row>
    <row r="89" spans="2:8" x14ac:dyDescent="0.25">
      <c r="B89" s="164">
        <v>43969</v>
      </c>
      <c r="C89" s="156">
        <v>16257121</v>
      </c>
      <c r="D89" s="156" t="s">
        <v>132</v>
      </c>
      <c r="E89" s="160">
        <v>10</v>
      </c>
      <c r="F89" s="161">
        <v>20</v>
      </c>
      <c r="G89" s="161">
        <v>20</v>
      </c>
      <c r="H89" s="161">
        <v>2</v>
      </c>
    </row>
    <row r="90" spans="2:8" x14ac:dyDescent="0.25">
      <c r="B90" s="164">
        <v>43969</v>
      </c>
      <c r="C90" s="157">
        <v>16254948</v>
      </c>
      <c r="D90" s="156" t="s">
        <v>111</v>
      </c>
      <c r="E90" s="160">
        <v>0</v>
      </c>
      <c r="F90" s="161">
        <v>0</v>
      </c>
      <c r="G90" s="161">
        <v>10</v>
      </c>
      <c r="H90" s="161">
        <v>1</v>
      </c>
    </row>
    <row r="91" spans="2:8" x14ac:dyDescent="0.25">
      <c r="B91" s="164">
        <v>43969</v>
      </c>
      <c r="C91" s="157">
        <v>16254505</v>
      </c>
      <c r="D91" s="156" t="s">
        <v>111</v>
      </c>
      <c r="E91" s="160">
        <v>0</v>
      </c>
      <c r="F91" s="161">
        <v>0</v>
      </c>
      <c r="G91" s="161">
        <v>10</v>
      </c>
      <c r="H91" s="161">
        <v>1</v>
      </c>
    </row>
    <row r="92" spans="2:8" x14ac:dyDescent="0.25">
      <c r="B92" s="164">
        <v>43969</v>
      </c>
      <c r="C92" s="157">
        <v>16254143</v>
      </c>
      <c r="D92" s="156" t="s">
        <v>111</v>
      </c>
      <c r="E92" s="160">
        <v>0</v>
      </c>
      <c r="F92" s="161">
        <v>0</v>
      </c>
      <c r="G92" s="161">
        <v>10</v>
      </c>
      <c r="H92" s="161">
        <v>1</v>
      </c>
    </row>
    <row r="93" spans="2:8" x14ac:dyDescent="0.25">
      <c r="B93" s="164">
        <v>43969</v>
      </c>
      <c r="C93" s="157">
        <v>16255460</v>
      </c>
      <c r="D93" s="156" t="s">
        <v>111</v>
      </c>
      <c r="E93" s="160">
        <v>0</v>
      </c>
      <c r="F93" s="161">
        <v>0</v>
      </c>
      <c r="G93" s="161">
        <v>10</v>
      </c>
      <c r="H93" s="161">
        <v>1</v>
      </c>
    </row>
    <row r="94" spans="2:8" x14ac:dyDescent="0.25">
      <c r="B94" s="164">
        <v>43969</v>
      </c>
      <c r="C94" s="157">
        <v>16257451</v>
      </c>
      <c r="D94" s="156" t="s">
        <v>147</v>
      </c>
      <c r="E94" s="160">
        <v>0</v>
      </c>
      <c r="F94" s="161">
        <v>0</v>
      </c>
      <c r="G94" s="161">
        <v>10</v>
      </c>
      <c r="H94" s="161">
        <v>1</v>
      </c>
    </row>
    <row r="95" spans="2:8" x14ac:dyDescent="0.25">
      <c r="B95" s="164">
        <v>43970</v>
      </c>
      <c r="C95" s="157">
        <v>16260092</v>
      </c>
      <c r="D95" s="156" t="s">
        <v>147</v>
      </c>
      <c r="E95" s="160">
        <v>0</v>
      </c>
      <c r="F95" s="161">
        <v>0</v>
      </c>
      <c r="G95" s="161">
        <v>10</v>
      </c>
      <c r="H95" s="161">
        <v>1</v>
      </c>
    </row>
    <row r="96" spans="2:8" x14ac:dyDescent="0.25">
      <c r="B96" s="164">
        <v>43970</v>
      </c>
      <c r="C96" s="156">
        <v>16260306</v>
      </c>
      <c r="D96" s="156" t="s">
        <v>156</v>
      </c>
      <c r="E96" s="160">
        <v>6</v>
      </c>
      <c r="F96" s="161">
        <v>20</v>
      </c>
      <c r="G96" s="161">
        <v>20</v>
      </c>
      <c r="H96" s="161">
        <v>2</v>
      </c>
    </row>
    <row r="97" spans="2:8" x14ac:dyDescent="0.25">
      <c r="B97" s="164">
        <v>43970</v>
      </c>
      <c r="C97" s="156">
        <v>16261360</v>
      </c>
      <c r="D97" s="156" t="s">
        <v>132</v>
      </c>
      <c r="E97" s="160">
        <v>10</v>
      </c>
      <c r="F97" s="161">
        <v>20</v>
      </c>
      <c r="G97" s="161">
        <v>20</v>
      </c>
      <c r="H97" s="161">
        <v>2</v>
      </c>
    </row>
    <row r="98" spans="2:8" x14ac:dyDescent="0.25">
      <c r="B98" s="164">
        <v>43970</v>
      </c>
      <c r="C98" s="156">
        <v>16261371</v>
      </c>
      <c r="D98" s="156" t="s">
        <v>132</v>
      </c>
      <c r="E98" s="160">
        <v>10</v>
      </c>
      <c r="F98" s="161">
        <v>20</v>
      </c>
      <c r="G98" s="161">
        <v>20</v>
      </c>
      <c r="H98" s="161">
        <v>2</v>
      </c>
    </row>
    <row r="99" spans="2:8" x14ac:dyDescent="0.25">
      <c r="B99" s="164">
        <v>43970</v>
      </c>
      <c r="C99" s="157">
        <v>16261377</v>
      </c>
      <c r="D99" s="156" t="s">
        <v>132</v>
      </c>
      <c r="E99" s="160">
        <v>10</v>
      </c>
      <c r="F99" s="161">
        <v>20</v>
      </c>
      <c r="G99" s="161">
        <v>20</v>
      </c>
      <c r="H99" s="161">
        <v>2</v>
      </c>
    </row>
    <row r="100" spans="2:8" x14ac:dyDescent="0.25">
      <c r="B100" s="164">
        <v>43971</v>
      </c>
      <c r="C100" s="156">
        <v>16264607</v>
      </c>
      <c r="D100" s="156" t="s">
        <v>147</v>
      </c>
      <c r="E100" s="160">
        <v>0</v>
      </c>
      <c r="F100" s="161">
        <v>0</v>
      </c>
      <c r="G100" s="161">
        <v>10</v>
      </c>
      <c r="H100" s="161">
        <v>1</v>
      </c>
    </row>
    <row r="101" spans="2:8" x14ac:dyDescent="0.25">
      <c r="B101" s="164">
        <v>43971</v>
      </c>
      <c r="C101" s="157">
        <v>16264857</v>
      </c>
      <c r="D101" s="156" t="s">
        <v>147</v>
      </c>
      <c r="E101" s="160">
        <v>0</v>
      </c>
      <c r="F101" s="161">
        <v>0</v>
      </c>
      <c r="G101" s="161">
        <v>10</v>
      </c>
      <c r="H101" s="161">
        <v>1</v>
      </c>
    </row>
    <row r="102" spans="2:8" x14ac:dyDescent="0.25">
      <c r="B102" s="164">
        <v>43971</v>
      </c>
      <c r="C102" s="157">
        <v>16264275</v>
      </c>
      <c r="D102" s="156" t="s">
        <v>147</v>
      </c>
      <c r="E102" s="160">
        <v>0</v>
      </c>
      <c r="F102" s="161">
        <v>0</v>
      </c>
      <c r="G102" s="161">
        <v>10</v>
      </c>
      <c r="H102" s="161">
        <v>1</v>
      </c>
    </row>
    <row r="103" spans="2:8" x14ac:dyDescent="0.25">
      <c r="B103" s="164">
        <v>43881</v>
      </c>
      <c r="C103" s="157">
        <v>16266791</v>
      </c>
      <c r="D103" s="156" t="s">
        <v>132</v>
      </c>
      <c r="E103" s="160">
        <v>8</v>
      </c>
      <c r="F103" s="161">
        <v>20</v>
      </c>
      <c r="G103" s="161">
        <v>20</v>
      </c>
      <c r="H103" s="161">
        <v>2</v>
      </c>
    </row>
    <row r="104" spans="2:8" x14ac:dyDescent="0.25">
      <c r="B104" s="164" t="s">
        <v>157</v>
      </c>
      <c r="C104" s="157">
        <v>16263433</v>
      </c>
      <c r="D104" s="156" t="s">
        <v>111</v>
      </c>
      <c r="E104" s="160">
        <v>0</v>
      </c>
      <c r="F104" s="161">
        <v>0</v>
      </c>
      <c r="G104" s="161">
        <v>10</v>
      </c>
      <c r="H104" s="161">
        <v>1</v>
      </c>
    </row>
    <row r="105" spans="2:8" x14ac:dyDescent="0.25">
      <c r="B105" s="164">
        <v>43971</v>
      </c>
      <c r="C105" s="157">
        <v>16265950</v>
      </c>
      <c r="D105" s="156" t="s">
        <v>147</v>
      </c>
      <c r="E105" s="160">
        <v>0</v>
      </c>
      <c r="F105" s="161">
        <v>0</v>
      </c>
      <c r="G105" s="161">
        <v>10</v>
      </c>
      <c r="H105" s="161">
        <v>1</v>
      </c>
    </row>
    <row r="106" spans="2:8" x14ac:dyDescent="0.25">
      <c r="B106" s="164">
        <v>43971</v>
      </c>
      <c r="C106" s="157">
        <v>16264060</v>
      </c>
      <c r="D106" s="156" t="s">
        <v>147</v>
      </c>
      <c r="E106" s="160">
        <v>0</v>
      </c>
      <c r="F106" s="161">
        <v>0</v>
      </c>
      <c r="G106" s="161">
        <v>10</v>
      </c>
      <c r="H106" s="161">
        <v>1</v>
      </c>
    </row>
    <row r="107" spans="2:8" x14ac:dyDescent="0.25">
      <c r="B107" s="164">
        <v>43971</v>
      </c>
      <c r="C107" s="157">
        <v>16266796</v>
      </c>
      <c r="D107" s="156" t="s">
        <v>158</v>
      </c>
      <c r="E107" s="160">
        <v>8</v>
      </c>
      <c r="F107" s="161">
        <v>20</v>
      </c>
      <c r="G107" s="161">
        <v>20</v>
      </c>
      <c r="H107" s="161">
        <v>2</v>
      </c>
    </row>
    <row r="108" spans="2:8" x14ac:dyDescent="0.25">
      <c r="B108" s="164">
        <v>43971</v>
      </c>
      <c r="C108" s="157">
        <v>16266008</v>
      </c>
      <c r="D108" s="156" t="s">
        <v>147</v>
      </c>
      <c r="E108" s="160">
        <v>0</v>
      </c>
      <c r="F108" s="161">
        <v>10</v>
      </c>
      <c r="G108" s="161">
        <v>0</v>
      </c>
      <c r="H108" s="161">
        <v>1</v>
      </c>
    </row>
    <row r="109" spans="2:8" x14ac:dyDescent="0.25">
      <c r="B109" s="164">
        <v>43971</v>
      </c>
      <c r="C109" s="157">
        <v>16266770</v>
      </c>
      <c r="D109" s="156" t="s">
        <v>132</v>
      </c>
      <c r="E109" s="160">
        <v>10</v>
      </c>
      <c r="F109" s="161">
        <v>20</v>
      </c>
      <c r="G109" s="161">
        <v>20</v>
      </c>
      <c r="H109" s="161">
        <v>2</v>
      </c>
    </row>
    <row r="110" spans="2:8" x14ac:dyDescent="0.25">
      <c r="B110" s="164">
        <v>43971</v>
      </c>
      <c r="C110" s="157">
        <v>16263821</v>
      </c>
      <c r="D110" s="156" t="s">
        <v>111</v>
      </c>
      <c r="E110" s="160">
        <v>0</v>
      </c>
      <c r="F110" s="161">
        <v>0</v>
      </c>
      <c r="G110" s="161">
        <v>10</v>
      </c>
      <c r="H110" s="161">
        <v>1</v>
      </c>
    </row>
    <row r="111" spans="2:8" x14ac:dyDescent="0.25">
      <c r="B111" s="164">
        <v>43971</v>
      </c>
      <c r="C111" s="157">
        <v>16264790</v>
      </c>
      <c r="D111" s="156" t="s">
        <v>111</v>
      </c>
      <c r="E111" s="160">
        <v>0</v>
      </c>
      <c r="F111" s="161">
        <v>0</v>
      </c>
      <c r="G111" s="161">
        <v>10</v>
      </c>
      <c r="H111" s="161">
        <v>1</v>
      </c>
    </row>
    <row r="112" spans="2:8" x14ac:dyDescent="0.25">
      <c r="B112" s="164">
        <v>43971</v>
      </c>
      <c r="C112" s="157">
        <v>16264927</v>
      </c>
      <c r="D112" s="156" t="s">
        <v>111</v>
      </c>
      <c r="E112" s="160">
        <v>0</v>
      </c>
      <c r="F112" s="161">
        <v>0</v>
      </c>
      <c r="G112" s="161">
        <v>10</v>
      </c>
      <c r="H112" s="161">
        <v>1</v>
      </c>
    </row>
    <row r="113" spans="2:8" x14ac:dyDescent="0.25">
      <c r="B113" s="164">
        <v>43971</v>
      </c>
      <c r="C113" s="157">
        <v>16265219</v>
      </c>
      <c r="D113" s="156" t="s">
        <v>111</v>
      </c>
      <c r="E113" s="160">
        <v>0</v>
      </c>
      <c r="F113" s="161">
        <v>0</v>
      </c>
      <c r="G113" s="161">
        <v>10</v>
      </c>
      <c r="H113" s="161">
        <v>1</v>
      </c>
    </row>
    <row r="114" spans="2:8" x14ac:dyDescent="0.25">
      <c r="B114" s="164">
        <v>43971</v>
      </c>
      <c r="C114" s="157">
        <v>16265317</v>
      </c>
      <c r="D114" s="156" t="s">
        <v>111</v>
      </c>
      <c r="E114" s="160">
        <v>0</v>
      </c>
      <c r="F114" s="161">
        <v>0</v>
      </c>
      <c r="G114" s="161">
        <v>10</v>
      </c>
      <c r="H114" s="161">
        <v>1</v>
      </c>
    </row>
    <row r="115" spans="2:8" x14ac:dyDescent="0.25">
      <c r="B115" s="164">
        <v>43971</v>
      </c>
      <c r="C115" s="157">
        <v>16266398</v>
      </c>
      <c r="D115" s="156" t="s">
        <v>136</v>
      </c>
      <c r="E115" s="160">
        <v>8</v>
      </c>
      <c r="F115" s="161">
        <v>15</v>
      </c>
      <c r="G115" s="161">
        <v>15</v>
      </c>
      <c r="H115" s="161">
        <v>2</v>
      </c>
    </row>
    <row r="116" spans="2:8" x14ac:dyDescent="0.25">
      <c r="B116" s="164">
        <v>43971</v>
      </c>
      <c r="C116" s="157">
        <v>16266843</v>
      </c>
      <c r="D116" s="156" t="s">
        <v>132</v>
      </c>
      <c r="E116" s="160">
        <v>10</v>
      </c>
      <c r="F116" s="161">
        <v>20</v>
      </c>
      <c r="G116" s="161">
        <v>20</v>
      </c>
      <c r="H116" s="161">
        <v>2</v>
      </c>
    </row>
    <row r="117" spans="2:8" x14ac:dyDescent="0.25">
      <c r="B117" s="164">
        <v>43972</v>
      </c>
      <c r="C117" s="157">
        <v>16270330</v>
      </c>
      <c r="D117" s="156" t="s">
        <v>159</v>
      </c>
      <c r="E117" s="160">
        <v>100</v>
      </c>
      <c r="F117" s="161">
        <v>90</v>
      </c>
      <c r="G117" s="161">
        <v>90</v>
      </c>
      <c r="H117" s="161">
        <v>2</v>
      </c>
    </row>
    <row r="118" spans="2:8" x14ac:dyDescent="0.25">
      <c r="B118" s="164">
        <v>43972</v>
      </c>
      <c r="C118" s="157">
        <v>16269555</v>
      </c>
      <c r="D118" s="156" t="s">
        <v>147</v>
      </c>
      <c r="E118" s="160">
        <v>0</v>
      </c>
      <c r="F118" s="161">
        <v>0</v>
      </c>
      <c r="G118" s="161">
        <v>10</v>
      </c>
      <c r="H118" s="161">
        <v>1</v>
      </c>
    </row>
    <row r="119" spans="2:8" x14ac:dyDescent="0.25">
      <c r="B119" s="164">
        <v>43972</v>
      </c>
      <c r="C119" s="157">
        <v>16270724</v>
      </c>
      <c r="D119" s="156" t="s">
        <v>147</v>
      </c>
      <c r="E119" s="160">
        <v>0</v>
      </c>
      <c r="F119" s="161">
        <v>0</v>
      </c>
      <c r="G119" s="161">
        <v>10</v>
      </c>
      <c r="H119" s="161">
        <v>1</v>
      </c>
    </row>
    <row r="120" spans="2:8" x14ac:dyDescent="0.25">
      <c r="B120" s="164">
        <v>43972</v>
      </c>
      <c r="C120" s="157">
        <v>16271566</v>
      </c>
      <c r="D120" s="156" t="s">
        <v>132</v>
      </c>
      <c r="E120" s="160">
        <v>10</v>
      </c>
      <c r="F120" s="161">
        <v>20</v>
      </c>
      <c r="G120" s="161">
        <v>20</v>
      </c>
      <c r="H120" s="161">
        <v>2</v>
      </c>
    </row>
    <row r="121" spans="2:8" x14ac:dyDescent="0.25">
      <c r="B121" s="164">
        <v>43972</v>
      </c>
      <c r="C121" s="157">
        <v>16269644</v>
      </c>
      <c r="D121" s="156" t="s">
        <v>147</v>
      </c>
      <c r="E121" s="160">
        <v>0</v>
      </c>
      <c r="F121" s="161">
        <v>0</v>
      </c>
      <c r="G121" s="161">
        <v>10</v>
      </c>
      <c r="H121" s="161">
        <v>1</v>
      </c>
    </row>
    <row r="122" spans="2:8" x14ac:dyDescent="0.25">
      <c r="B122" s="164">
        <v>43972</v>
      </c>
      <c r="C122" s="157">
        <v>16269931</v>
      </c>
      <c r="D122" s="156" t="s">
        <v>160</v>
      </c>
      <c r="E122" s="160">
        <v>0</v>
      </c>
      <c r="F122" s="161">
        <v>0</v>
      </c>
      <c r="G122" s="161">
        <v>10</v>
      </c>
      <c r="H122" s="161">
        <v>1</v>
      </c>
    </row>
    <row r="123" spans="2:8" x14ac:dyDescent="0.25">
      <c r="B123" s="164">
        <v>43972</v>
      </c>
      <c r="C123" s="157">
        <v>16270906</v>
      </c>
      <c r="D123" s="156" t="s">
        <v>147</v>
      </c>
      <c r="E123" s="160">
        <v>0</v>
      </c>
      <c r="F123" s="161">
        <v>0</v>
      </c>
      <c r="G123" s="161">
        <v>10</v>
      </c>
      <c r="H123" s="161">
        <v>1</v>
      </c>
    </row>
    <row r="124" spans="2:8" x14ac:dyDescent="0.25">
      <c r="B124" s="164">
        <v>43972</v>
      </c>
      <c r="C124" s="157">
        <v>16270586</v>
      </c>
      <c r="D124" s="156" t="s">
        <v>147</v>
      </c>
      <c r="E124" s="160">
        <v>0</v>
      </c>
      <c r="F124" s="161">
        <v>0</v>
      </c>
      <c r="G124" s="161">
        <v>10</v>
      </c>
      <c r="H124" s="161">
        <v>1</v>
      </c>
    </row>
    <row r="125" spans="2:8" x14ac:dyDescent="0.25">
      <c r="B125" s="164">
        <v>43972</v>
      </c>
      <c r="C125" s="157">
        <v>16270543</v>
      </c>
      <c r="D125" s="156" t="s">
        <v>147</v>
      </c>
      <c r="E125" s="160">
        <v>0</v>
      </c>
      <c r="F125" s="161">
        <v>0</v>
      </c>
      <c r="G125" s="161">
        <v>10</v>
      </c>
      <c r="H125" s="161">
        <v>1</v>
      </c>
    </row>
    <row r="126" spans="2:8" x14ac:dyDescent="0.25">
      <c r="B126" s="164">
        <v>43972</v>
      </c>
      <c r="C126" s="157">
        <v>16270343</v>
      </c>
      <c r="D126" s="156" t="s">
        <v>161</v>
      </c>
      <c r="E126" s="160">
        <v>8</v>
      </c>
      <c r="F126" s="161">
        <v>10</v>
      </c>
      <c r="G126" s="161">
        <v>10</v>
      </c>
      <c r="H126" s="161">
        <v>2</v>
      </c>
    </row>
    <row r="127" spans="2:8" x14ac:dyDescent="0.25">
      <c r="B127" s="164">
        <v>43972</v>
      </c>
      <c r="C127" s="157">
        <v>16270397</v>
      </c>
      <c r="D127" s="156" t="s">
        <v>113</v>
      </c>
      <c r="E127" s="160">
        <v>80</v>
      </c>
      <c r="F127" s="161">
        <v>70</v>
      </c>
      <c r="G127" s="161">
        <v>70</v>
      </c>
      <c r="H127" s="161">
        <v>2</v>
      </c>
    </row>
    <row r="128" spans="2:8" x14ac:dyDescent="0.25">
      <c r="B128" s="164">
        <v>43971</v>
      </c>
      <c r="C128" s="157">
        <v>16265612</v>
      </c>
      <c r="D128" s="156" t="s">
        <v>146</v>
      </c>
      <c r="E128" s="160">
        <v>0</v>
      </c>
      <c r="F128" s="161">
        <v>0</v>
      </c>
      <c r="G128" s="161">
        <v>10</v>
      </c>
      <c r="H128" s="161">
        <v>1</v>
      </c>
    </row>
    <row r="129" spans="2:8" x14ac:dyDescent="0.25">
      <c r="B129" s="164">
        <v>43971</v>
      </c>
      <c r="C129" s="157">
        <v>16265340</v>
      </c>
      <c r="D129" s="156" t="s">
        <v>146</v>
      </c>
      <c r="E129" s="160">
        <v>0</v>
      </c>
      <c r="F129" s="161">
        <v>0</v>
      </c>
      <c r="G129" s="161">
        <v>10</v>
      </c>
      <c r="H129" s="161">
        <v>1</v>
      </c>
    </row>
    <row r="130" spans="2:8" x14ac:dyDescent="0.25">
      <c r="B130" s="164">
        <v>43972</v>
      </c>
      <c r="C130" s="157" t="s">
        <v>162</v>
      </c>
      <c r="D130" s="156" t="s">
        <v>113</v>
      </c>
      <c r="E130" s="160">
        <v>80</v>
      </c>
      <c r="F130" s="161">
        <v>70</v>
      </c>
      <c r="G130" s="161">
        <v>70</v>
      </c>
      <c r="H130" s="161">
        <v>4</v>
      </c>
    </row>
    <row r="131" spans="2:8" x14ac:dyDescent="0.25">
      <c r="B131" s="164">
        <v>43972</v>
      </c>
      <c r="C131" s="157">
        <v>16270429</v>
      </c>
      <c r="D131" s="156" t="s">
        <v>132</v>
      </c>
      <c r="E131" s="160">
        <v>10</v>
      </c>
      <c r="F131" s="161">
        <v>20</v>
      </c>
      <c r="G131" s="161">
        <v>20</v>
      </c>
      <c r="H131" s="161">
        <v>2</v>
      </c>
    </row>
    <row r="132" spans="2:8" x14ac:dyDescent="0.25">
      <c r="B132" s="164">
        <v>43972</v>
      </c>
      <c r="C132" s="157">
        <v>16268751</v>
      </c>
      <c r="D132" s="156" t="s">
        <v>111</v>
      </c>
      <c r="E132" s="160">
        <v>0</v>
      </c>
      <c r="F132" s="161">
        <v>0</v>
      </c>
      <c r="G132" s="161">
        <v>10</v>
      </c>
      <c r="H132" s="161">
        <v>1</v>
      </c>
    </row>
    <row r="133" spans="2:8" x14ac:dyDescent="0.25">
      <c r="B133" s="164">
        <v>43973</v>
      </c>
      <c r="C133" s="157">
        <v>16275575</v>
      </c>
      <c r="D133" s="156" t="s">
        <v>132</v>
      </c>
      <c r="E133" s="160">
        <v>10</v>
      </c>
      <c r="F133" s="161">
        <v>20</v>
      </c>
      <c r="G133" s="161">
        <v>20</v>
      </c>
      <c r="H133" s="161">
        <v>2</v>
      </c>
    </row>
    <row r="134" spans="2:8" x14ac:dyDescent="0.25">
      <c r="B134" s="164">
        <v>43973</v>
      </c>
      <c r="C134" s="157">
        <v>16275558</v>
      </c>
      <c r="D134" s="156" t="s">
        <v>132</v>
      </c>
      <c r="E134" s="160">
        <v>10</v>
      </c>
      <c r="F134" s="161">
        <v>20</v>
      </c>
      <c r="G134" s="161">
        <v>20</v>
      </c>
      <c r="H134" s="161">
        <v>2</v>
      </c>
    </row>
    <row r="135" spans="2:8" x14ac:dyDescent="0.25">
      <c r="B135" s="164">
        <v>43973</v>
      </c>
      <c r="C135" s="157">
        <v>16275969</v>
      </c>
      <c r="D135" s="156" t="s">
        <v>132</v>
      </c>
      <c r="E135" s="160">
        <v>10</v>
      </c>
      <c r="F135" s="161">
        <v>20</v>
      </c>
      <c r="G135" s="161">
        <v>20</v>
      </c>
      <c r="H135" s="161">
        <v>2</v>
      </c>
    </row>
    <row r="136" spans="2:8" x14ac:dyDescent="0.25">
      <c r="B136" s="164">
        <v>43973</v>
      </c>
      <c r="C136" s="157">
        <v>16276606</v>
      </c>
      <c r="D136" s="156" t="s">
        <v>147</v>
      </c>
      <c r="E136" s="160">
        <v>0</v>
      </c>
      <c r="F136" s="161">
        <v>0</v>
      </c>
      <c r="G136" s="161">
        <v>10</v>
      </c>
      <c r="H136" s="161">
        <v>1</v>
      </c>
    </row>
    <row r="137" spans="2:8" x14ac:dyDescent="0.25">
      <c r="B137" s="164">
        <v>43973</v>
      </c>
      <c r="C137" s="157">
        <v>16274264</v>
      </c>
      <c r="D137" s="156" t="s">
        <v>147</v>
      </c>
      <c r="E137" s="160">
        <v>0</v>
      </c>
      <c r="F137" s="161">
        <v>0</v>
      </c>
      <c r="G137" s="161">
        <v>10</v>
      </c>
      <c r="H137" s="161">
        <v>1</v>
      </c>
    </row>
    <row r="138" spans="2:8" x14ac:dyDescent="0.25">
      <c r="B138" s="164">
        <v>43973</v>
      </c>
      <c r="C138" s="157">
        <v>16273041</v>
      </c>
      <c r="D138" s="156" t="s">
        <v>147</v>
      </c>
      <c r="E138" s="160">
        <v>0</v>
      </c>
      <c r="F138" s="161">
        <v>0</v>
      </c>
      <c r="G138" s="161">
        <v>10</v>
      </c>
      <c r="H138" s="161">
        <v>1</v>
      </c>
    </row>
    <row r="139" spans="2:8" x14ac:dyDescent="0.25">
      <c r="B139" s="164">
        <v>43973</v>
      </c>
      <c r="C139" s="157">
        <v>16274199</v>
      </c>
      <c r="D139" s="156" t="s">
        <v>147</v>
      </c>
      <c r="E139" s="160">
        <v>0</v>
      </c>
      <c r="F139" s="161">
        <v>0</v>
      </c>
      <c r="G139" s="161">
        <v>10</v>
      </c>
      <c r="H139" s="161">
        <v>1</v>
      </c>
    </row>
    <row r="140" spans="2:8" x14ac:dyDescent="0.25">
      <c r="B140" s="164">
        <v>43973</v>
      </c>
      <c r="C140" s="157">
        <v>16272998</v>
      </c>
      <c r="D140" s="156" t="s">
        <v>163</v>
      </c>
      <c r="E140" s="160">
        <v>60</v>
      </c>
      <c r="F140" s="161">
        <v>75</v>
      </c>
      <c r="G140" s="161">
        <v>75</v>
      </c>
      <c r="H140" s="161">
        <v>2</v>
      </c>
    </row>
    <row r="141" spans="2:8" x14ac:dyDescent="0.25">
      <c r="B141" s="164">
        <v>43973</v>
      </c>
      <c r="C141" s="157">
        <v>16276554</v>
      </c>
      <c r="D141" s="156" t="s">
        <v>164</v>
      </c>
      <c r="E141" s="160">
        <v>12</v>
      </c>
      <c r="F141" s="161">
        <v>20</v>
      </c>
      <c r="G141" s="161">
        <v>20</v>
      </c>
      <c r="H141" s="161">
        <v>2</v>
      </c>
    </row>
    <row r="142" spans="2:8" x14ac:dyDescent="0.25">
      <c r="B142" s="164">
        <v>43973</v>
      </c>
      <c r="C142" s="157">
        <v>16276553</v>
      </c>
      <c r="D142" s="156" t="s">
        <v>165</v>
      </c>
      <c r="E142" s="160">
        <v>60</v>
      </c>
      <c r="F142" s="161">
        <v>75</v>
      </c>
      <c r="G142" s="161">
        <v>75</v>
      </c>
      <c r="H142" s="161">
        <v>2</v>
      </c>
    </row>
    <row r="143" spans="2:8" x14ac:dyDescent="0.25">
      <c r="B143" s="164">
        <v>43973</v>
      </c>
      <c r="C143" s="157">
        <v>16276530</v>
      </c>
      <c r="D143" s="156" t="s">
        <v>147</v>
      </c>
      <c r="E143" s="160">
        <v>0</v>
      </c>
      <c r="F143" s="161">
        <v>0</v>
      </c>
      <c r="G143" s="161">
        <v>10</v>
      </c>
      <c r="H143" s="161">
        <v>1</v>
      </c>
    </row>
    <row r="144" spans="2:8" x14ac:dyDescent="0.25">
      <c r="B144" s="164">
        <v>43973</v>
      </c>
      <c r="C144" s="157">
        <v>16275506</v>
      </c>
      <c r="D144" s="156" t="s">
        <v>147</v>
      </c>
      <c r="E144" s="160">
        <v>0</v>
      </c>
      <c r="F144" s="161">
        <v>0</v>
      </c>
      <c r="G144" s="161">
        <v>10</v>
      </c>
      <c r="H144" s="161">
        <v>1</v>
      </c>
    </row>
    <row r="145" spans="2:8" x14ac:dyDescent="0.25">
      <c r="B145" s="164">
        <v>43973</v>
      </c>
      <c r="C145" s="157">
        <v>16275921</v>
      </c>
      <c r="D145" s="156" t="s">
        <v>147</v>
      </c>
      <c r="E145" s="160">
        <v>0</v>
      </c>
      <c r="F145" s="161">
        <v>0</v>
      </c>
      <c r="G145" s="161">
        <v>10</v>
      </c>
      <c r="H145" s="161">
        <v>1</v>
      </c>
    </row>
    <row r="146" spans="2:8" x14ac:dyDescent="0.25">
      <c r="B146" s="164">
        <v>43973</v>
      </c>
      <c r="C146" s="157">
        <v>16275218</v>
      </c>
      <c r="D146" s="156" t="s">
        <v>147</v>
      </c>
      <c r="E146" s="160">
        <v>0</v>
      </c>
      <c r="F146" s="161">
        <v>0</v>
      </c>
      <c r="G146" s="161">
        <v>10</v>
      </c>
      <c r="H146" s="161">
        <v>1</v>
      </c>
    </row>
    <row r="147" spans="2:8" x14ac:dyDescent="0.25">
      <c r="B147" s="164">
        <v>43973</v>
      </c>
      <c r="C147" s="157">
        <v>16275885</v>
      </c>
      <c r="D147" s="156" t="s">
        <v>147</v>
      </c>
      <c r="E147" s="160">
        <v>0</v>
      </c>
      <c r="F147" s="161">
        <v>0</v>
      </c>
      <c r="G147" s="161">
        <v>10</v>
      </c>
      <c r="H147" s="161">
        <v>1</v>
      </c>
    </row>
    <row r="148" spans="2:8" x14ac:dyDescent="0.25">
      <c r="B148" s="164">
        <v>43973</v>
      </c>
      <c r="C148" s="157">
        <v>16276441</v>
      </c>
      <c r="D148" s="156" t="s">
        <v>166</v>
      </c>
      <c r="E148" s="160">
        <v>30</v>
      </c>
      <c r="F148" s="161">
        <v>30</v>
      </c>
      <c r="G148" s="161">
        <v>30</v>
      </c>
      <c r="H148" s="161">
        <v>2</v>
      </c>
    </row>
    <row r="149" spans="2:8" x14ac:dyDescent="0.25">
      <c r="B149" s="164">
        <v>43973</v>
      </c>
      <c r="C149" s="157">
        <v>16274542</v>
      </c>
      <c r="D149" s="156" t="s">
        <v>111</v>
      </c>
      <c r="E149" s="160">
        <v>0</v>
      </c>
      <c r="F149" s="161">
        <v>0</v>
      </c>
      <c r="G149" s="161">
        <v>10</v>
      </c>
      <c r="H149" s="161">
        <v>1</v>
      </c>
    </row>
    <row r="150" spans="2:8" x14ac:dyDescent="0.25">
      <c r="B150" s="164">
        <v>43973</v>
      </c>
      <c r="C150" s="157">
        <v>16274859</v>
      </c>
      <c r="D150" s="156" t="s">
        <v>111</v>
      </c>
      <c r="E150" s="160">
        <v>0</v>
      </c>
      <c r="F150" s="161">
        <v>0</v>
      </c>
      <c r="G150" s="161">
        <v>10</v>
      </c>
      <c r="H150" s="161">
        <v>1</v>
      </c>
    </row>
    <row r="151" spans="2:8" x14ac:dyDescent="0.25">
      <c r="B151" s="164">
        <v>43973</v>
      </c>
      <c r="C151" s="157">
        <v>16275050</v>
      </c>
      <c r="D151" s="156" t="s">
        <v>111</v>
      </c>
      <c r="E151" s="160">
        <v>0</v>
      </c>
      <c r="F151" s="161">
        <v>0</v>
      </c>
      <c r="G151" s="161">
        <v>10</v>
      </c>
      <c r="H151" s="161">
        <v>1</v>
      </c>
    </row>
    <row r="152" spans="2:8" x14ac:dyDescent="0.25">
      <c r="B152" s="164">
        <v>43973</v>
      </c>
      <c r="C152" s="157">
        <v>16275506</v>
      </c>
      <c r="D152" s="156" t="s">
        <v>147</v>
      </c>
      <c r="E152" s="160">
        <v>0</v>
      </c>
      <c r="F152" s="161">
        <v>0</v>
      </c>
      <c r="G152" s="161">
        <v>10</v>
      </c>
      <c r="H152" s="161">
        <v>1</v>
      </c>
    </row>
    <row r="153" spans="2:8" x14ac:dyDescent="0.25">
      <c r="B153" s="164">
        <v>43976</v>
      </c>
      <c r="C153" s="157">
        <v>16281859</v>
      </c>
      <c r="D153" s="156" t="s">
        <v>130</v>
      </c>
      <c r="E153" s="160">
        <v>10</v>
      </c>
      <c r="F153" s="161">
        <v>0</v>
      </c>
      <c r="G153" s="161">
        <v>20</v>
      </c>
      <c r="H153" s="161">
        <v>1</v>
      </c>
    </row>
    <row r="154" spans="2:8" x14ac:dyDescent="0.25">
      <c r="B154" s="164">
        <v>43976</v>
      </c>
      <c r="C154" s="157">
        <v>16282283</v>
      </c>
      <c r="D154" s="156" t="s">
        <v>146</v>
      </c>
      <c r="E154" s="160">
        <v>0</v>
      </c>
      <c r="F154" s="161">
        <v>0</v>
      </c>
      <c r="G154" s="161">
        <v>10</v>
      </c>
      <c r="H154" s="161">
        <v>1</v>
      </c>
    </row>
    <row r="155" spans="2:8" x14ac:dyDescent="0.25">
      <c r="B155" s="164">
        <v>43976</v>
      </c>
      <c r="C155" s="157">
        <v>16282253</v>
      </c>
      <c r="D155" s="156" t="s">
        <v>146</v>
      </c>
      <c r="E155" s="160">
        <v>0</v>
      </c>
      <c r="F155" s="161">
        <v>0</v>
      </c>
      <c r="G155" s="161">
        <v>10</v>
      </c>
      <c r="H155" s="161">
        <v>1</v>
      </c>
    </row>
    <row r="156" spans="2:8" x14ac:dyDescent="0.25">
      <c r="B156" s="164">
        <v>43976</v>
      </c>
      <c r="C156" s="157">
        <v>16281954</v>
      </c>
      <c r="D156" s="156" t="s">
        <v>146</v>
      </c>
      <c r="E156" s="160">
        <v>0</v>
      </c>
      <c r="F156" s="161">
        <v>0</v>
      </c>
      <c r="G156" s="161">
        <v>10</v>
      </c>
      <c r="H156" s="161">
        <v>1</v>
      </c>
    </row>
    <row r="157" spans="2:8" x14ac:dyDescent="0.25">
      <c r="B157" s="164">
        <v>43976</v>
      </c>
      <c r="C157" s="157">
        <v>16281920</v>
      </c>
      <c r="D157" s="156" t="s">
        <v>146</v>
      </c>
      <c r="E157" s="160">
        <v>0</v>
      </c>
      <c r="F157" s="161">
        <v>0</v>
      </c>
      <c r="G157" s="161">
        <v>10</v>
      </c>
      <c r="H157" s="161">
        <v>1</v>
      </c>
    </row>
    <row r="158" spans="2:8" x14ac:dyDescent="0.25">
      <c r="B158" s="164">
        <v>43976</v>
      </c>
      <c r="C158" s="157">
        <v>16281656</v>
      </c>
      <c r="D158" s="156" t="s">
        <v>146</v>
      </c>
      <c r="E158" s="160">
        <v>0</v>
      </c>
      <c r="F158" s="161">
        <v>0</v>
      </c>
      <c r="G158" s="161">
        <v>10</v>
      </c>
      <c r="H158" s="161">
        <v>1</v>
      </c>
    </row>
    <row r="159" spans="2:8" x14ac:dyDescent="0.25">
      <c r="B159" s="164">
        <v>43976</v>
      </c>
      <c r="C159" s="157">
        <v>16281449</v>
      </c>
      <c r="D159" s="156" t="s">
        <v>146</v>
      </c>
      <c r="E159" s="160">
        <v>0</v>
      </c>
      <c r="F159" s="161">
        <v>0</v>
      </c>
      <c r="G159" s="161">
        <v>10</v>
      </c>
      <c r="H159" s="161">
        <v>1</v>
      </c>
    </row>
    <row r="160" spans="2:8" x14ac:dyDescent="0.25">
      <c r="B160" s="164">
        <v>43976</v>
      </c>
      <c r="C160" s="157">
        <v>16279085</v>
      </c>
      <c r="D160" s="156" t="s">
        <v>146</v>
      </c>
      <c r="E160" s="160">
        <v>0</v>
      </c>
      <c r="F160" s="161">
        <v>0</v>
      </c>
      <c r="G160" s="161">
        <v>10</v>
      </c>
      <c r="H160" s="161">
        <v>1</v>
      </c>
    </row>
    <row r="161" spans="2:8" x14ac:dyDescent="0.25">
      <c r="B161" s="164">
        <v>43976</v>
      </c>
      <c r="C161" s="157">
        <v>16278931</v>
      </c>
      <c r="D161" s="156" t="s">
        <v>146</v>
      </c>
      <c r="E161" s="160">
        <v>0</v>
      </c>
      <c r="F161" s="161">
        <v>0</v>
      </c>
      <c r="G161" s="161">
        <v>10</v>
      </c>
      <c r="H161" s="161">
        <v>1</v>
      </c>
    </row>
    <row r="162" spans="2:8" x14ac:dyDescent="0.25">
      <c r="B162" s="164">
        <v>43976</v>
      </c>
      <c r="C162" s="157">
        <v>16282722</v>
      </c>
      <c r="D162" s="156" t="s">
        <v>167</v>
      </c>
      <c r="E162" s="160">
        <v>15</v>
      </c>
      <c r="F162" s="161">
        <v>30</v>
      </c>
      <c r="G162" s="161">
        <v>30</v>
      </c>
      <c r="H162" s="161">
        <v>2</v>
      </c>
    </row>
    <row r="163" spans="2:8" x14ac:dyDescent="0.25">
      <c r="B163" s="164">
        <v>43976</v>
      </c>
      <c r="C163" s="157">
        <v>16282726</v>
      </c>
      <c r="D163" s="156" t="s">
        <v>168</v>
      </c>
      <c r="E163" s="160">
        <v>8</v>
      </c>
      <c r="F163" s="161">
        <v>30</v>
      </c>
      <c r="G163" s="161">
        <v>30</v>
      </c>
      <c r="H163" s="161">
        <v>2</v>
      </c>
    </row>
    <row r="164" spans="2:8" x14ac:dyDescent="0.25">
      <c r="B164" s="164">
        <v>43976</v>
      </c>
      <c r="C164" s="157">
        <v>16282811</v>
      </c>
      <c r="D164" s="156" t="s">
        <v>169</v>
      </c>
      <c r="E164" s="160">
        <v>0</v>
      </c>
      <c r="F164" s="161">
        <v>0</v>
      </c>
      <c r="G164" s="161">
        <v>10</v>
      </c>
      <c r="H164" s="161">
        <v>1</v>
      </c>
    </row>
    <row r="165" spans="2:8" x14ac:dyDescent="0.25">
      <c r="B165" s="164">
        <v>43976</v>
      </c>
      <c r="C165" s="157">
        <v>16278810</v>
      </c>
      <c r="D165" s="156" t="s">
        <v>166</v>
      </c>
      <c r="E165" s="160">
        <v>30</v>
      </c>
      <c r="F165" s="161">
        <v>30</v>
      </c>
      <c r="G165" s="161">
        <v>30</v>
      </c>
      <c r="H165" s="161">
        <v>2</v>
      </c>
    </row>
    <row r="166" spans="2:8" x14ac:dyDescent="0.25">
      <c r="B166" s="164">
        <v>43976</v>
      </c>
      <c r="C166" s="157">
        <v>16280829</v>
      </c>
      <c r="D166" s="156" t="s">
        <v>170</v>
      </c>
      <c r="E166" s="160">
        <v>4</v>
      </c>
      <c r="F166" s="161">
        <v>10</v>
      </c>
      <c r="G166" s="161">
        <v>10</v>
      </c>
      <c r="H166" s="161">
        <v>2</v>
      </c>
    </row>
    <row r="167" spans="2:8" x14ac:dyDescent="0.25">
      <c r="B167" s="164">
        <v>43976</v>
      </c>
      <c r="C167" s="157">
        <v>16282328</v>
      </c>
      <c r="D167" s="156" t="s">
        <v>171</v>
      </c>
      <c r="E167" s="160">
        <v>10</v>
      </c>
      <c r="F167" s="161">
        <v>10</v>
      </c>
      <c r="G167" s="161">
        <v>10</v>
      </c>
      <c r="H167" s="161">
        <v>2</v>
      </c>
    </row>
    <row r="168" spans="2:8" x14ac:dyDescent="0.25">
      <c r="B168" s="164">
        <v>43976</v>
      </c>
      <c r="C168" s="157">
        <v>16282804</v>
      </c>
      <c r="D168" s="156" t="s">
        <v>169</v>
      </c>
      <c r="E168" s="160">
        <v>0</v>
      </c>
      <c r="F168" s="161">
        <v>0</v>
      </c>
      <c r="G168" s="161">
        <v>10</v>
      </c>
      <c r="H168" s="161">
        <v>1</v>
      </c>
    </row>
    <row r="169" spans="2:8" x14ac:dyDescent="0.25">
      <c r="B169" s="164">
        <v>43976</v>
      </c>
      <c r="C169" s="157">
        <v>16282817</v>
      </c>
      <c r="D169" s="156" t="s">
        <v>169</v>
      </c>
      <c r="E169" s="160">
        <v>0</v>
      </c>
      <c r="F169" s="161">
        <v>0</v>
      </c>
      <c r="G169" s="161">
        <v>10</v>
      </c>
      <c r="H169" s="161">
        <v>1</v>
      </c>
    </row>
    <row r="170" spans="2:8" x14ac:dyDescent="0.25">
      <c r="B170" s="164">
        <v>43976</v>
      </c>
      <c r="C170" s="157">
        <v>16282056</v>
      </c>
      <c r="D170" s="156" t="s">
        <v>172</v>
      </c>
      <c r="E170" s="160">
        <v>12</v>
      </c>
      <c r="F170" s="161">
        <v>30</v>
      </c>
      <c r="G170" s="161">
        <v>30</v>
      </c>
      <c r="H170" s="161">
        <v>2</v>
      </c>
    </row>
    <row r="171" spans="2:8" x14ac:dyDescent="0.25">
      <c r="B171" s="164">
        <v>43976</v>
      </c>
      <c r="C171" s="157">
        <v>16281930</v>
      </c>
      <c r="D171" s="156" t="s">
        <v>111</v>
      </c>
      <c r="E171" s="160">
        <v>0</v>
      </c>
      <c r="F171" s="161">
        <v>10</v>
      </c>
      <c r="G171" s="161">
        <v>0</v>
      </c>
      <c r="H171" s="161">
        <v>1</v>
      </c>
    </row>
    <row r="172" spans="2:8" x14ac:dyDescent="0.25">
      <c r="B172" s="164">
        <v>43976</v>
      </c>
      <c r="C172" s="157">
        <v>16279405</v>
      </c>
      <c r="D172" s="156" t="s">
        <v>111</v>
      </c>
      <c r="E172" s="160">
        <v>0</v>
      </c>
      <c r="F172" s="161">
        <v>10</v>
      </c>
      <c r="G172" s="161">
        <v>0</v>
      </c>
      <c r="H172" s="161">
        <v>1</v>
      </c>
    </row>
    <row r="173" spans="2:8" x14ac:dyDescent="0.25">
      <c r="B173" s="164">
        <v>43976</v>
      </c>
      <c r="C173" s="157">
        <v>16279082</v>
      </c>
      <c r="D173" s="156" t="s">
        <v>111</v>
      </c>
      <c r="E173" s="160">
        <v>0</v>
      </c>
      <c r="F173" s="161">
        <v>10</v>
      </c>
      <c r="G173" s="161">
        <v>0</v>
      </c>
      <c r="H173" s="161">
        <v>1</v>
      </c>
    </row>
    <row r="174" spans="2:8" x14ac:dyDescent="0.25">
      <c r="B174" s="164">
        <v>43976</v>
      </c>
      <c r="C174" s="157">
        <v>16281519</v>
      </c>
      <c r="D174" s="156" t="s">
        <v>111</v>
      </c>
      <c r="E174" s="160">
        <v>0</v>
      </c>
      <c r="F174" s="161">
        <v>10</v>
      </c>
      <c r="G174" s="161">
        <v>0</v>
      </c>
      <c r="H174" s="161">
        <v>1</v>
      </c>
    </row>
    <row r="175" spans="2:8" x14ac:dyDescent="0.25">
      <c r="B175" s="164">
        <v>43976</v>
      </c>
      <c r="C175" s="157">
        <v>16281615</v>
      </c>
      <c r="D175" s="156" t="s">
        <v>111</v>
      </c>
      <c r="E175" s="160">
        <v>0</v>
      </c>
      <c r="F175" s="161">
        <v>10</v>
      </c>
      <c r="G175" s="161">
        <v>0</v>
      </c>
      <c r="H175" s="161">
        <v>1</v>
      </c>
    </row>
    <row r="176" spans="2:8" x14ac:dyDescent="0.25">
      <c r="B176" s="164">
        <v>43976</v>
      </c>
      <c r="C176" s="157">
        <v>16279250</v>
      </c>
      <c r="D176" s="156" t="s">
        <v>111</v>
      </c>
      <c r="E176" s="160">
        <v>0</v>
      </c>
      <c r="F176" s="161">
        <v>10</v>
      </c>
      <c r="G176" s="161">
        <v>0</v>
      </c>
      <c r="H176" s="161">
        <v>1</v>
      </c>
    </row>
    <row r="177" spans="2:8" x14ac:dyDescent="0.25">
      <c r="B177" s="164">
        <v>43977</v>
      </c>
      <c r="C177" s="157">
        <v>16287641</v>
      </c>
      <c r="D177" s="156" t="s">
        <v>132</v>
      </c>
      <c r="E177" s="160">
        <v>10</v>
      </c>
      <c r="F177" s="161">
        <v>20</v>
      </c>
      <c r="G177" s="161">
        <v>20</v>
      </c>
      <c r="H177" s="161">
        <v>2</v>
      </c>
    </row>
    <row r="178" spans="2:8" x14ac:dyDescent="0.25">
      <c r="B178" s="164">
        <v>43977</v>
      </c>
      <c r="C178" s="157">
        <v>16286908</v>
      </c>
      <c r="D178" s="156" t="s">
        <v>147</v>
      </c>
      <c r="E178" s="160">
        <v>0</v>
      </c>
      <c r="F178" s="161">
        <v>0</v>
      </c>
      <c r="G178" s="161">
        <v>10</v>
      </c>
      <c r="H178" s="161">
        <v>1</v>
      </c>
    </row>
    <row r="179" spans="2:8" x14ac:dyDescent="0.25">
      <c r="B179" s="164">
        <v>43977</v>
      </c>
      <c r="C179" s="157">
        <v>16287201</v>
      </c>
      <c r="D179" s="156" t="s">
        <v>147</v>
      </c>
      <c r="E179" s="160">
        <v>0</v>
      </c>
      <c r="F179" s="161">
        <v>0</v>
      </c>
      <c r="G179" s="161">
        <v>10</v>
      </c>
      <c r="H179" s="161">
        <v>1</v>
      </c>
    </row>
    <row r="180" spans="2:8" x14ac:dyDescent="0.25">
      <c r="B180" s="164">
        <v>43977</v>
      </c>
      <c r="C180" s="157">
        <v>16285737</v>
      </c>
      <c r="D180" s="156" t="s">
        <v>147</v>
      </c>
      <c r="E180" s="160">
        <v>0</v>
      </c>
      <c r="F180" s="161">
        <v>0</v>
      </c>
      <c r="G180" s="161">
        <v>10</v>
      </c>
      <c r="H180" s="161">
        <v>1</v>
      </c>
    </row>
    <row r="181" spans="2:8" x14ac:dyDescent="0.25">
      <c r="B181" s="164">
        <v>43977</v>
      </c>
      <c r="C181" s="157">
        <v>16288094</v>
      </c>
      <c r="D181" s="156" t="s">
        <v>173</v>
      </c>
      <c r="E181" s="160">
        <v>6</v>
      </c>
      <c r="F181" s="161">
        <v>30</v>
      </c>
      <c r="G181" s="161">
        <v>30</v>
      </c>
      <c r="H181" s="161">
        <v>2</v>
      </c>
    </row>
    <row r="182" spans="2:8" x14ac:dyDescent="0.25">
      <c r="B182" s="164">
        <v>43977</v>
      </c>
      <c r="C182" s="157">
        <v>16284923</v>
      </c>
      <c r="D182" s="156" t="s">
        <v>111</v>
      </c>
      <c r="E182" s="160">
        <v>0</v>
      </c>
      <c r="F182" s="161">
        <v>10</v>
      </c>
      <c r="G182" s="161">
        <v>0</v>
      </c>
      <c r="H182" s="161">
        <v>1</v>
      </c>
    </row>
    <row r="183" spans="2:8" x14ac:dyDescent="0.25">
      <c r="B183" s="164">
        <v>43977</v>
      </c>
      <c r="C183" s="157">
        <v>16284864</v>
      </c>
      <c r="D183" s="156" t="s">
        <v>111</v>
      </c>
      <c r="E183" s="160">
        <v>0</v>
      </c>
      <c r="F183" s="161">
        <v>10</v>
      </c>
      <c r="G183" s="161">
        <v>0</v>
      </c>
      <c r="H183" s="161">
        <v>1</v>
      </c>
    </row>
    <row r="184" spans="2:8" x14ac:dyDescent="0.25">
      <c r="B184" s="164">
        <v>43977</v>
      </c>
      <c r="C184" s="157">
        <v>16286247</v>
      </c>
      <c r="D184" s="156" t="s">
        <v>111</v>
      </c>
      <c r="E184" s="160">
        <v>0</v>
      </c>
      <c r="F184" s="161">
        <v>10</v>
      </c>
      <c r="G184" s="161">
        <v>0</v>
      </c>
      <c r="H184" s="161">
        <v>1</v>
      </c>
    </row>
    <row r="185" spans="2:8" ht="15.75" customHeight="1" x14ac:dyDescent="0.25">
      <c r="B185" s="164">
        <v>43977</v>
      </c>
      <c r="C185" s="157" t="s">
        <v>174</v>
      </c>
      <c r="D185" s="156" t="s">
        <v>175</v>
      </c>
      <c r="E185" s="160">
        <v>50</v>
      </c>
      <c r="F185" s="161">
        <v>70</v>
      </c>
      <c r="G185" s="161">
        <v>70</v>
      </c>
      <c r="H185" s="161">
        <v>2</v>
      </c>
    </row>
    <row r="186" spans="2:8" x14ac:dyDescent="0.25">
      <c r="B186" s="164">
        <v>43978</v>
      </c>
      <c r="C186" s="157">
        <v>16291715</v>
      </c>
      <c r="D186" s="156" t="s">
        <v>146</v>
      </c>
      <c r="E186" s="160">
        <v>0</v>
      </c>
      <c r="F186" s="161">
        <v>10</v>
      </c>
      <c r="G186" s="161">
        <v>0</v>
      </c>
      <c r="H186" s="161">
        <v>1</v>
      </c>
    </row>
    <row r="187" spans="2:8" x14ac:dyDescent="0.25">
      <c r="B187" s="164">
        <v>43978</v>
      </c>
      <c r="C187" s="157">
        <v>16292380</v>
      </c>
      <c r="D187" s="156" t="s">
        <v>146</v>
      </c>
      <c r="E187" s="160">
        <v>0</v>
      </c>
      <c r="F187" s="161">
        <v>10</v>
      </c>
      <c r="G187" s="161">
        <v>0</v>
      </c>
      <c r="H187" s="161">
        <v>1</v>
      </c>
    </row>
    <row r="188" spans="2:8" x14ac:dyDescent="0.25">
      <c r="B188" s="164">
        <v>43978</v>
      </c>
      <c r="C188" s="157">
        <v>16289730</v>
      </c>
      <c r="D188" s="156" t="s">
        <v>176</v>
      </c>
      <c r="E188" s="160">
        <v>20</v>
      </c>
      <c r="F188" s="161">
        <v>20</v>
      </c>
      <c r="G188" s="161">
        <v>20</v>
      </c>
      <c r="H188" s="161">
        <v>2</v>
      </c>
    </row>
    <row r="189" spans="2:8" x14ac:dyDescent="0.25">
      <c r="B189" s="164">
        <v>43978</v>
      </c>
      <c r="C189" s="157">
        <v>16289225</v>
      </c>
      <c r="D189" s="156" t="s">
        <v>111</v>
      </c>
      <c r="E189" s="160">
        <v>0</v>
      </c>
      <c r="F189" s="161">
        <v>0</v>
      </c>
      <c r="G189" s="161">
        <v>10</v>
      </c>
      <c r="H189" s="161">
        <v>1</v>
      </c>
    </row>
    <row r="190" spans="2:8" x14ac:dyDescent="0.25">
      <c r="B190" s="164">
        <v>43978</v>
      </c>
      <c r="C190" s="157">
        <v>16292552</v>
      </c>
      <c r="D190" s="156" t="s">
        <v>147</v>
      </c>
      <c r="E190" s="160">
        <v>0</v>
      </c>
      <c r="F190" s="161">
        <v>0</v>
      </c>
      <c r="G190" s="161">
        <v>10</v>
      </c>
      <c r="H190" s="161">
        <v>1</v>
      </c>
    </row>
    <row r="191" spans="2:8" x14ac:dyDescent="0.25">
      <c r="B191" s="164">
        <v>43978</v>
      </c>
      <c r="C191" s="157">
        <v>16291415</v>
      </c>
      <c r="D191" s="156" t="s">
        <v>147</v>
      </c>
      <c r="E191" s="160">
        <v>0</v>
      </c>
      <c r="F191" s="161">
        <v>0</v>
      </c>
      <c r="G191" s="161">
        <v>10</v>
      </c>
      <c r="H191" s="161">
        <v>1</v>
      </c>
    </row>
    <row r="192" spans="2:8" x14ac:dyDescent="0.25">
      <c r="B192" s="164">
        <v>43979</v>
      </c>
      <c r="C192" s="157">
        <v>16291125</v>
      </c>
      <c r="D192" s="156" t="s">
        <v>132</v>
      </c>
      <c r="E192" s="160">
        <v>10</v>
      </c>
      <c r="F192" s="161">
        <v>10</v>
      </c>
      <c r="G192" s="161">
        <v>10</v>
      </c>
      <c r="H192" s="161">
        <v>2</v>
      </c>
    </row>
    <row r="193" spans="2:8" x14ac:dyDescent="0.25">
      <c r="B193" s="164">
        <v>43979</v>
      </c>
      <c r="C193" s="157">
        <v>16292286</v>
      </c>
      <c r="D193" s="156" t="s">
        <v>147</v>
      </c>
      <c r="E193" s="160">
        <v>0</v>
      </c>
      <c r="F193" s="161">
        <v>0</v>
      </c>
      <c r="G193" s="161">
        <v>10</v>
      </c>
      <c r="H193" s="161">
        <v>1</v>
      </c>
    </row>
    <row r="194" spans="2:8" x14ac:dyDescent="0.25">
      <c r="B194" s="164">
        <v>43979</v>
      </c>
      <c r="C194" s="157">
        <v>16296189</v>
      </c>
      <c r="D194" s="156" t="s">
        <v>147</v>
      </c>
      <c r="E194" s="160">
        <v>0</v>
      </c>
      <c r="F194" s="161">
        <v>0</v>
      </c>
      <c r="G194" s="161">
        <v>10</v>
      </c>
      <c r="H194" s="161">
        <v>1</v>
      </c>
    </row>
    <row r="195" spans="2:8" x14ac:dyDescent="0.25">
      <c r="B195" s="164">
        <v>43979</v>
      </c>
      <c r="C195" s="157">
        <v>16295851</v>
      </c>
      <c r="D195" s="156" t="s">
        <v>147</v>
      </c>
      <c r="E195" s="160">
        <v>0</v>
      </c>
      <c r="F195" s="161">
        <v>0</v>
      </c>
      <c r="G195" s="161">
        <v>10</v>
      </c>
      <c r="H195" s="161">
        <v>1</v>
      </c>
    </row>
    <row r="196" spans="2:8" x14ac:dyDescent="0.25">
      <c r="B196" s="164">
        <v>43979</v>
      </c>
      <c r="C196" s="157" t="s">
        <v>177</v>
      </c>
      <c r="D196" s="156" t="s">
        <v>178</v>
      </c>
      <c r="E196" s="160">
        <v>6</v>
      </c>
      <c r="F196" s="161">
        <v>30</v>
      </c>
      <c r="G196" s="161">
        <v>30</v>
      </c>
      <c r="H196" s="161">
        <v>2</v>
      </c>
    </row>
    <row r="197" spans="2:8" x14ac:dyDescent="0.25">
      <c r="B197" s="164">
        <v>43979</v>
      </c>
      <c r="C197" s="157">
        <v>16297670</v>
      </c>
      <c r="D197" s="156" t="s">
        <v>147</v>
      </c>
      <c r="E197" s="160">
        <v>0</v>
      </c>
      <c r="F197" s="161">
        <v>0</v>
      </c>
      <c r="G197" s="161">
        <v>10</v>
      </c>
      <c r="H197" s="161">
        <v>1</v>
      </c>
    </row>
    <row r="198" spans="2:8" x14ac:dyDescent="0.25">
      <c r="B198" s="164">
        <v>43979</v>
      </c>
      <c r="C198" s="157">
        <v>16295204</v>
      </c>
      <c r="D198" s="156" t="s">
        <v>111</v>
      </c>
      <c r="E198" s="160">
        <v>6</v>
      </c>
      <c r="F198" s="161">
        <v>30</v>
      </c>
      <c r="G198" s="161">
        <v>30</v>
      </c>
      <c r="H198" s="161">
        <v>2</v>
      </c>
    </row>
    <row r="199" spans="2:8" x14ac:dyDescent="0.25">
      <c r="B199" s="164">
        <v>43979</v>
      </c>
      <c r="C199" s="157">
        <v>16295959</v>
      </c>
      <c r="D199" s="156" t="s">
        <v>179</v>
      </c>
      <c r="E199" s="160">
        <v>36</v>
      </c>
      <c r="F199" s="161">
        <v>45</v>
      </c>
      <c r="G199" s="161">
        <v>45</v>
      </c>
      <c r="H199" s="161">
        <v>2</v>
      </c>
    </row>
    <row r="200" spans="2:8" x14ac:dyDescent="0.25">
      <c r="B200" s="164">
        <v>43979</v>
      </c>
      <c r="C200" s="157">
        <v>16294126</v>
      </c>
      <c r="D200" s="156" t="s">
        <v>180</v>
      </c>
      <c r="E200" s="160">
        <v>58</v>
      </c>
      <c r="F200" s="161">
        <v>60</v>
      </c>
      <c r="G200" s="161">
        <v>60</v>
      </c>
      <c r="H200" s="161">
        <v>2</v>
      </c>
    </row>
    <row r="201" spans="2:8" x14ac:dyDescent="0.25">
      <c r="B201" s="164">
        <v>43980</v>
      </c>
      <c r="C201" s="157">
        <v>16301004</v>
      </c>
      <c r="D201" s="156" t="s">
        <v>181</v>
      </c>
      <c r="E201" s="160">
        <v>68</v>
      </c>
      <c r="F201" s="161">
        <v>50</v>
      </c>
      <c r="G201" s="161">
        <v>50</v>
      </c>
      <c r="H201" s="161">
        <v>2</v>
      </c>
    </row>
    <row r="202" spans="2:8" x14ac:dyDescent="0.25">
      <c r="B202" s="164">
        <v>43980</v>
      </c>
      <c r="C202" s="157">
        <v>16300125</v>
      </c>
      <c r="D202" s="156" t="s">
        <v>111</v>
      </c>
      <c r="E202" s="160">
        <v>0</v>
      </c>
      <c r="F202" s="161">
        <v>0</v>
      </c>
      <c r="G202" s="161">
        <v>10</v>
      </c>
      <c r="H202" s="161">
        <v>1</v>
      </c>
    </row>
    <row r="203" spans="2:8" x14ac:dyDescent="0.25">
      <c r="B203" s="164">
        <v>43980</v>
      </c>
      <c r="C203" s="157">
        <v>16302052</v>
      </c>
      <c r="D203" s="156" t="s">
        <v>111</v>
      </c>
      <c r="E203" s="160">
        <v>0</v>
      </c>
      <c r="F203" s="161">
        <v>0</v>
      </c>
      <c r="G203" s="161">
        <v>10</v>
      </c>
      <c r="H203" s="161">
        <v>1</v>
      </c>
    </row>
    <row r="204" spans="2:8" x14ac:dyDescent="0.25">
      <c r="B204" s="164">
        <v>43980</v>
      </c>
      <c r="C204" s="157">
        <v>16301393</v>
      </c>
      <c r="D204" s="156" t="s">
        <v>111</v>
      </c>
      <c r="E204" s="160">
        <v>0</v>
      </c>
      <c r="F204" s="161">
        <v>0</v>
      </c>
      <c r="G204" s="161">
        <v>10</v>
      </c>
      <c r="H204" s="161">
        <v>1</v>
      </c>
    </row>
    <row r="205" spans="2:8" x14ac:dyDescent="0.25">
      <c r="B205" s="164">
        <v>43980</v>
      </c>
      <c r="C205" s="157">
        <v>16299700</v>
      </c>
      <c r="D205" s="156" t="s">
        <v>111</v>
      </c>
      <c r="E205" s="160">
        <v>0</v>
      </c>
      <c r="F205" s="161">
        <v>0</v>
      </c>
      <c r="G205" s="161">
        <v>10</v>
      </c>
      <c r="H205" s="161">
        <v>1</v>
      </c>
    </row>
    <row r="206" spans="2:8" x14ac:dyDescent="0.25">
      <c r="B206" s="164">
        <v>43980</v>
      </c>
      <c r="C206" s="157">
        <v>16299929</v>
      </c>
      <c r="D206" s="156" t="s">
        <v>111</v>
      </c>
      <c r="E206" s="160">
        <v>0</v>
      </c>
      <c r="F206" s="161">
        <v>0</v>
      </c>
      <c r="G206" s="161">
        <v>10</v>
      </c>
      <c r="H206" s="161">
        <v>1</v>
      </c>
    </row>
    <row r="207" spans="2:8" x14ac:dyDescent="0.25">
      <c r="B207" s="164">
        <v>43980</v>
      </c>
      <c r="C207" s="157">
        <v>16300682</v>
      </c>
      <c r="D207" s="156" t="s">
        <v>111</v>
      </c>
      <c r="E207" s="160">
        <v>0</v>
      </c>
      <c r="F207" s="161">
        <v>0</v>
      </c>
      <c r="G207" s="161">
        <v>10</v>
      </c>
      <c r="H207" s="161">
        <v>1</v>
      </c>
    </row>
    <row r="208" spans="2:8" x14ac:dyDescent="0.25">
      <c r="B208" s="164">
        <v>43980</v>
      </c>
      <c r="C208" s="157">
        <v>16300969</v>
      </c>
      <c r="D208" s="156" t="s">
        <v>111</v>
      </c>
      <c r="E208" s="160">
        <v>0</v>
      </c>
      <c r="F208" s="161">
        <v>0</v>
      </c>
      <c r="G208" s="161">
        <v>10</v>
      </c>
      <c r="H208" s="161">
        <v>1</v>
      </c>
    </row>
    <row r="209" spans="2:10" x14ac:dyDescent="0.25">
      <c r="B209" s="164">
        <v>43980</v>
      </c>
      <c r="C209" s="157">
        <v>16300634</v>
      </c>
      <c r="D209" s="156" t="s">
        <v>111</v>
      </c>
      <c r="E209" s="160">
        <v>0</v>
      </c>
      <c r="F209" s="161">
        <v>0</v>
      </c>
      <c r="G209" s="161">
        <v>10</v>
      </c>
      <c r="H209" s="161">
        <v>1</v>
      </c>
      <c r="J209" s="153" t="s">
        <v>182</v>
      </c>
    </row>
    <row r="210" spans="2:10" x14ac:dyDescent="0.25">
      <c r="B210" s="164">
        <v>43980</v>
      </c>
      <c r="C210" s="157">
        <v>16300665</v>
      </c>
      <c r="D210" s="156" t="s">
        <v>146</v>
      </c>
      <c r="E210" s="160">
        <v>0</v>
      </c>
      <c r="F210" s="161">
        <v>0</v>
      </c>
      <c r="G210" s="161">
        <v>10</v>
      </c>
      <c r="H210" s="161">
        <v>1</v>
      </c>
    </row>
    <row r="211" spans="2:10" x14ac:dyDescent="0.25">
      <c r="B211" s="164">
        <v>43980</v>
      </c>
      <c r="C211" s="157">
        <v>16301648</v>
      </c>
      <c r="D211" s="156" t="s">
        <v>146</v>
      </c>
      <c r="E211" s="160">
        <v>0</v>
      </c>
      <c r="F211" s="161">
        <v>0</v>
      </c>
      <c r="G211" s="161">
        <v>10</v>
      </c>
      <c r="H211" s="161">
        <v>1</v>
      </c>
    </row>
    <row r="212" spans="2:10" x14ac:dyDescent="0.25">
      <c r="B212" s="156"/>
      <c r="C212" s="156"/>
      <c r="D212" s="185" t="s">
        <v>183</v>
      </c>
      <c r="E212" s="165">
        <f>SUM(E6:E211)</f>
        <v>2261</v>
      </c>
      <c r="F212" s="160">
        <f>SUM(F5:F211)</f>
        <v>3310</v>
      </c>
      <c r="G212" s="160">
        <f>SUM(G5:G211)</f>
        <v>4200</v>
      </c>
      <c r="H212" s="161">
        <f>SUM(H6:H211)</f>
        <v>309</v>
      </c>
    </row>
    <row r="213" spans="2:10" x14ac:dyDescent="0.25">
      <c r="B213" s="156"/>
      <c r="C213" s="156"/>
      <c r="D213" s="186" t="s">
        <v>1597</v>
      </c>
      <c r="E213" s="162"/>
      <c r="F213" s="165">
        <f>(F212/60)</f>
        <v>55.166666666666664</v>
      </c>
      <c r="G213" s="165">
        <f>(G212/60)</f>
        <v>70</v>
      </c>
      <c r="H213" s="160"/>
    </row>
    <row r="214" spans="2:10" x14ac:dyDescent="0.25">
      <c r="B214" s="156"/>
      <c r="C214" s="156"/>
      <c r="D214" s="186" t="s">
        <v>1595</v>
      </c>
      <c r="E214" s="166">
        <v>0.19</v>
      </c>
      <c r="F214" s="167">
        <v>6.17</v>
      </c>
      <c r="G214" s="167">
        <v>11.08</v>
      </c>
      <c r="H214" s="167">
        <v>12.83</v>
      </c>
    </row>
    <row r="215" spans="2:10" x14ac:dyDescent="0.25">
      <c r="B215" s="156"/>
      <c r="C215" s="168"/>
      <c r="D215" s="186" t="s">
        <v>1596</v>
      </c>
      <c r="E215" s="187">
        <f>E214*E212</f>
        <v>429.59000000000003</v>
      </c>
      <c r="F215" s="187">
        <f>F213*F214</f>
        <v>340.37833333333333</v>
      </c>
      <c r="G215" s="187">
        <f>G213*G214</f>
        <v>775.6</v>
      </c>
      <c r="H215" s="188">
        <f>H214*H212</f>
        <v>3964.47</v>
      </c>
      <c r="I215" s="169"/>
    </row>
    <row r="217" spans="2:10" ht="12.75" customHeight="1" x14ac:dyDescent="0.25"/>
    <row r="218" spans="2:10" ht="28.5" customHeight="1" x14ac:dyDescent="0.25">
      <c r="E218" s="602" t="s">
        <v>1594</v>
      </c>
      <c r="F218" s="602"/>
      <c r="G218" s="602"/>
      <c r="H218" s="184">
        <f>SUM(E215:H215)</f>
        <v>5510.038333333333</v>
      </c>
    </row>
    <row r="227" spans="6:6" x14ac:dyDescent="0.25">
      <c r="F227" s="170"/>
    </row>
  </sheetData>
  <mergeCells count="2">
    <mergeCell ref="E1:H1"/>
    <mergeCell ref="E218:G218"/>
  </mergeCells>
  <pageMargins left="0" right="0" top="0" bottom="0" header="0.31496062992125984" footer="0.31496062992125984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</sheetPr>
  <dimension ref="A1:X88"/>
  <sheetViews>
    <sheetView showGridLines="0" zoomScale="80" zoomScaleNormal="80" workbookViewId="0">
      <selection activeCell="I1" sqref="I1:K1"/>
    </sheetView>
  </sheetViews>
  <sheetFormatPr defaultRowHeight="15" x14ac:dyDescent="0.25"/>
  <cols>
    <col min="1" max="1" width="15.7109375" style="3" customWidth="1"/>
    <col min="2" max="2" width="13.85546875" style="204" customWidth="1"/>
    <col min="3" max="3" width="17.28515625" style="204" customWidth="1"/>
    <col min="4" max="4" width="16.85546875" style="204" customWidth="1"/>
    <col min="5" max="6" width="12.85546875" style="204" customWidth="1"/>
    <col min="7" max="7" width="17.140625" style="206" customWidth="1"/>
    <col min="8" max="8" width="12.140625" style="207" customWidth="1"/>
    <col min="9" max="9" width="25.42578125" style="207" customWidth="1"/>
    <col min="10" max="10" width="16.42578125" style="207" customWidth="1"/>
    <col min="11" max="11" width="18" style="208" customWidth="1"/>
    <col min="12" max="13" width="9.140625" style="3"/>
    <col min="14" max="14" width="29.5703125" style="3" customWidth="1"/>
    <col min="15" max="15" width="12.140625" style="3" customWidth="1"/>
    <col min="16" max="16384" width="9.140625" style="3"/>
  </cols>
  <sheetData>
    <row r="1" spans="1:24" s="189" customFormat="1" ht="59.25" customHeight="1" x14ac:dyDescent="0.25">
      <c r="B1" s="190"/>
      <c r="C1" s="190"/>
      <c r="D1" s="190"/>
      <c r="E1" s="190"/>
      <c r="F1" s="190"/>
      <c r="G1" s="191"/>
      <c r="H1" s="192"/>
      <c r="I1" s="605" t="s">
        <v>1604</v>
      </c>
      <c r="J1" s="605"/>
      <c r="K1" s="605"/>
    </row>
    <row r="2" spans="1:24" s="189" customFormat="1" ht="18.75" x14ac:dyDescent="0.3">
      <c r="A2" s="194" t="s">
        <v>1603</v>
      </c>
      <c r="B2" s="195"/>
      <c r="C2" s="195"/>
      <c r="D2" s="195"/>
      <c r="E2" s="195"/>
      <c r="F2" s="195"/>
      <c r="G2" s="196"/>
      <c r="H2" s="192"/>
      <c r="I2" s="192"/>
      <c r="J2" s="192"/>
      <c r="K2" s="193"/>
    </row>
    <row r="3" spans="1:24" s="189" customFormat="1" x14ac:dyDescent="0.25">
      <c r="B3" s="190"/>
      <c r="C3" s="190"/>
      <c r="D3" s="190"/>
      <c r="E3" s="190"/>
      <c r="F3" s="190"/>
      <c r="G3" s="191"/>
      <c r="H3" s="192"/>
      <c r="I3" s="192"/>
      <c r="J3" s="192"/>
      <c r="K3" s="193"/>
    </row>
    <row r="4" spans="1:24" s="189" customFormat="1" ht="15.75" x14ac:dyDescent="0.25">
      <c r="A4" s="197" t="s">
        <v>1602</v>
      </c>
      <c r="B4" s="190"/>
      <c r="C4" s="190"/>
      <c r="D4" s="190"/>
      <c r="E4" s="190"/>
      <c r="F4" s="190"/>
      <c r="G4" s="191"/>
      <c r="H4" s="192"/>
      <c r="I4" s="192"/>
      <c r="J4" s="192"/>
      <c r="K4" s="193"/>
    </row>
    <row r="5" spans="1:24" s="189" customFormat="1" ht="83.25" customHeight="1" x14ac:dyDescent="0.25">
      <c r="A5" s="231"/>
      <c r="B5" s="230" t="s">
        <v>213</v>
      </c>
      <c r="C5" s="230" t="s">
        <v>214</v>
      </c>
      <c r="D5" s="230" t="s">
        <v>215</v>
      </c>
      <c r="E5" s="230" t="s">
        <v>216</v>
      </c>
      <c r="F5" s="230" t="s">
        <v>217</v>
      </c>
      <c r="G5" s="230" t="s">
        <v>218</v>
      </c>
      <c r="H5" s="230" t="s">
        <v>219</v>
      </c>
      <c r="I5" s="230" t="s">
        <v>220</v>
      </c>
      <c r="J5" s="230" t="s">
        <v>1598</v>
      </c>
      <c r="K5" s="230" t="s">
        <v>1599</v>
      </c>
    </row>
    <row r="6" spans="1:24" s="189" customFormat="1" x14ac:dyDescent="0.25">
      <c r="A6" s="226">
        <v>43952</v>
      </c>
      <c r="B6" s="219"/>
      <c r="C6" s="219"/>
      <c r="D6" s="219"/>
      <c r="E6" s="219"/>
      <c r="F6" s="219"/>
      <c r="G6" s="219"/>
      <c r="H6" s="219"/>
      <c r="I6" s="220"/>
      <c r="J6" s="219"/>
      <c r="K6" s="219"/>
      <c r="M6" s="198"/>
    </row>
    <row r="7" spans="1:24" s="189" customFormat="1" x14ac:dyDescent="0.25">
      <c r="A7" s="226">
        <v>43953</v>
      </c>
      <c r="B7" s="219">
        <v>226</v>
      </c>
      <c r="C7" s="219">
        <v>4759</v>
      </c>
      <c r="D7" s="219">
        <v>15</v>
      </c>
      <c r="E7" s="219">
        <v>119</v>
      </c>
      <c r="F7" s="219">
        <v>25</v>
      </c>
      <c r="G7" s="219">
        <v>119</v>
      </c>
      <c r="H7" s="219">
        <v>23</v>
      </c>
      <c r="I7" s="220">
        <f>B7*D88</f>
        <v>2678.5519999999997</v>
      </c>
      <c r="J7" s="219">
        <f>(D7*10.64)/2</f>
        <v>79.800000000000011</v>
      </c>
      <c r="K7" s="219"/>
      <c r="M7" s="199"/>
    </row>
    <row r="8" spans="1:24" s="189" customFormat="1" x14ac:dyDescent="0.25">
      <c r="A8" s="226">
        <v>43954</v>
      </c>
      <c r="B8" s="219">
        <v>36</v>
      </c>
      <c r="C8" s="219">
        <v>1688</v>
      </c>
      <c r="D8" s="219">
        <v>7</v>
      </c>
      <c r="E8" s="219">
        <v>41</v>
      </c>
      <c r="F8" s="219">
        <v>5</v>
      </c>
      <c r="G8" s="219">
        <v>41</v>
      </c>
      <c r="H8" s="219">
        <v>5</v>
      </c>
      <c r="I8" s="220">
        <f>B8*D88</f>
        <v>426.67199999999997</v>
      </c>
      <c r="J8" s="219">
        <f t="shared" ref="J8:J36" si="0">(D8*10.64)/2</f>
        <v>37.24</v>
      </c>
      <c r="K8" s="219"/>
      <c r="M8" s="198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</row>
    <row r="9" spans="1:24" s="189" customFormat="1" ht="15.75" x14ac:dyDescent="0.25">
      <c r="A9" s="226">
        <v>43955</v>
      </c>
      <c r="B9" s="219"/>
      <c r="C9" s="219"/>
      <c r="D9" s="219"/>
      <c r="E9" s="219"/>
      <c r="F9" s="219"/>
      <c r="G9" s="219"/>
      <c r="H9" s="219"/>
      <c r="I9" s="220">
        <f>B9*11.85</f>
        <v>0</v>
      </c>
      <c r="J9" s="219">
        <f t="shared" si="0"/>
        <v>0</v>
      </c>
      <c r="K9" s="219"/>
      <c r="N9" s="201"/>
    </row>
    <row r="10" spans="1:24" s="189" customFormat="1" x14ac:dyDescent="0.25">
      <c r="A10" s="226">
        <v>43956</v>
      </c>
      <c r="B10" s="219">
        <v>140</v>
      </c>
      <c r="C10" s="219">
        <v>3922</v>
      </c>
      <c r="D10" s="219">
        <v>13</v>
      </c>
      <c r="E10" s="219">
        <v>102</v>
      </c>
      <c r="F10" s="219">
        <v>15</v>
      </c>
      <c r="G10" s="219">
        <v>102</v>
      </c>
      <c r="H10" s="219">
        <v>15</v>
      </c>
      <c r="I10" s="220">
        <f>B10*11.85</f>
        <v>1659</v>
      </c>
      <c r="J10" s="219">
        <f t="shared" si="0"/>
        <v>69.16</v>
      </c>
      <c r="K10" s="219"/>
    </row>
    <row r="11" spans="1:24" s="189" customFormat="1" ht="25.5" x14ac:dyDescent="0.25">
      <c r="A11" s="226">
        <v>43957</v>
      </c>
      <c r="B11" s="219">
        <v>194</v>
      </c>
      <c r="C11" s="219">
        <v>5462</v>
      </c>
      <c r="D11" s="219">
        <v>16</v>
      </c>
      <c r="E11" s="219">
        <v>108</v>
      </c>
      <c r="F11" s="219">
        <v>22</v>
      </c>
      <c r="G11" s="219">
        <v>108</v>
      </c>
      <c r="H11" s="219">
        <v>22</v>
      </c>
      <c r="I11" s="220">
        <f t="shared" ref="I11:I36" si="1">B11*11.85</f>
        <v>2298.9</v>
      </c>
      <c r="J11" s="219">
        <f t="shared" si="0"/>
        <v>85.12</v>
      </c>
      <c r="K11" s="219"/>
      <c r="N11" s="260"/>
      <c r="O11" s="261" t="s">
        <v>1605</v>
      </c>
      <c r="P11" s="261" t="s">
        <v>1606</v>
      </c>
    </row>
    <row r="12" spans="1:24" s="189" customFormat="1" x14ac:dyDescent="0.25">
      <c r="A12" s="226">
        <v>43958</v>
      </c>
      <c r="B12" s="219">
        <v>213</v>
      </c>
      <c r="C12" s="219">
        <v>4115</v>
      </c>
      <c r="D12" s="219">
        <v>14</v>
      </c>
      <c r="E12" s="219">
        <v>98</v>
      </c>
      <c r="F12" s="219">
        <v>11</v>
      </c>
      <c r="G12" s="219">
        <v>98</v>
      </c>
      <c r="H12" s="219">
        <v>11</v>
      </c>
      <c r="I12" s="220">
        <f t="shared" si="1"/>
        <v>2524.0499999999997</v>
      </c>
      <c r="J12" s="219">
        <f t="shared" si="0"/>
        <v>74.48</v>
      </c>
      <c r="K12" s="219"/>
      <c r="N12" s="115" t="s">
        <v>223</v>
      </c>
      <c r="O12" s="260">
        <v>0</v>
      </c>
      <c r="P12" s="260">
        <v>0</v>
      </c>
    </row>
    <row r="13" spans="1:24" s="189" customFormat="1" x14ac:dyDescent="0.25">
      <c r="A13" s="226">
        <v>43959</v>
      </c>
      <c r="B13" s="219">
        <v>174</v>
      </c>
      <c r="C13" s="219">
        <v>3263</v>
      </c>
      <c r="D13" s="219">
        <v>13</v>
      </c>
      <c r="E13" s="219">
        <v>76</v>
      </c>
      <c r="F13" s="219">
        <v>7</v>
      </c>
      <c r="G13" s="219">
        <v>76</v>
      </c>
      <c r="H13" s="219">
        <v>7</v>
      </c>
      <c r="I13" s="220">
        <f t="shared" si="1"/>
        <v>2061.9</v>
      </c>
      <c r="J13" s="219">
        <f t="shared" si="0"/>
        <v>69.16</v>
      </c>
      <c r="K13" s="219"/>
      <c r="N13" s="115" t="s">
        <v>224</v>
      </c>
      <c r="O13" s="260">
        <v>0</v>
      </c>
      <c r="P13" s="260">
        <v>0</v>
      </c>
    </row>
    <row r="14" spans="1:24" s="189" customFormat="1" x14ac:dyDescent="0.25">
      <c r="A14" s="226">
        <v>43960</v>
      </c>
      <c r="B14" s="221">
        <v>139</v>
      </c>
      <c r="C14" s="221">
        <v>3851</v>
      </c>
      <c r="D14" s="221">
        <v>13</v>
      </c>
      <c r="E14" s="219">
        <v>99</v>
      </c>
      <c r="F14" s="219">
        <v>12</v>
      </c>
      <c r="G14" s="219">
        <v>99</v>
      </c>
      <c r="H14" s="219">
        <v>12</v>
      </c>
      <c r="I14" s="220">
        <f t="shared" si="1"/>
        <v>1647.1499999999999</v>
      </c>
      <c r="J14" s="219">
        <f t="shared" si="0"/>
        <v>69.16</v>
      </c>
      <c r="K14" s="219"/>
      <c r="N14" s="115" t="s">
        <v>225</v>
      </c>
      <c r="O14" s="260">
        <v>1.6</v>
      </c>
      <c r="P14" s="260">
        <v>1.93</v>
      </c>
    </row>
    <row r="15" spans="1:24" s="189" customFormat="1" x14ac:dyDescent="0.25">
      <c r="A15" s="226">
        <v>43961</v>
      </c>
      <c r="B15" s="221">
        <v>24</v>
      </c>
      <c r="C15" s="221">
        <v>918</v>
      </c>
      <c r="D15" s="221">
        <v>3</v>
      </c>
      <c r="E15" s="219">
        <v>22</v>
      </c>
      <c r="F15" s="219">
        <v>0</v>
      </c>
      <c r="G15" s="219">
        <v>22</v>
      </c>
      <c r="H15" s="219">
        <v>0</v>
      </c>
      <c r="I15" s="220">
        <f t="shared" si="1"/>
        <v>284.39999999999998</v>
      </c>
      <c r="J15" s="219">
        <f t="shared" si="0"/>
        <v>15.96</v>
      </c>
      <c r="K15" s="219"/>
      <c r="N15" s="115" t="s">
        <v>226</v>
      </c>
      <c r="O15" s="260">
        <v>7.8</v>
      </c>
      <c r="P15" s="260">
        <f>O15*1.21</f>
        <v>9.4379999999999988</v>
      </c>
    </row>
    <row r="16" spans="1:24" s="189" customFormat="1" x14ac:dyDescent="0.25">
      <c r="A16" s="226">
        <v>43962</v>
      </c>
      <c r="B16" s="221">
        <v>141</v>
      </c>
      <c r="C16" s="221">
        <v>2365</v>
      </c>
      <c r="D16" s="221">
        <v>8</v>
      </c>
      <c r="E16" s="219">
        <v>66</v>
      </c>
      <c r="F16" s="219">
        <v>5</v>
      </c>
      <c r="G16" s="219">
        <v>66</v>
      </c>
      <c r="H16" s="219">
        <v>5</v>
      </c>
      <c r="I16" s="220">
        <f t="shared" si="1"/>
        <v>1670.85</v>
      </c>
      <c r="J16" s="219">
        <f t="shared" si="0"/>
        <v>42.56</v>
      </c>
      <c r="K16" s="219"/>
      <c r="N16" s="115" t="s">
        <v>227</v>
      </c>
      <c r="O16" s="260">
        <v>0.4</v>
      </c>
      <c r="P16" s="260">
        <v>0.48400000000000004</v>
      </c>
    </row>
    <row r="17" spans="1:19" s="189" customFormat="1" x14ac:dyDescent="0.25">
      <c r="A17" s="226">
        <v>43963</v>
      </c>
      <c r="B17" s="221">
        <v>273</v>
      </c>
      <c r="C17" s="221">
        <v>4348</v>
      </c>
      <c r="D17" s="221">
        <v>15</v>
      </c>
      <c r="E17" s="219">
        <v>98</v>
      </c>
      <c r="F17" s="219">
        <v>23</v>
      </c>
      <c r="G17" s="219">
        <v>98</v>
      </c>
      <c r="H17" s="219">
        <v>23</v>
      </c>
      <c r="I17" s="220">
        <f t="shared" si="1"/>
        <v>3235.0499999999997</v>
      </c>
      <c r="J17" s="219">
        <f t="shared" si="0"/>
        <v>79.800000000000011</v>
      </c>
      <c r="K17" s="219"/>
      <c r="N17" s="260"/>
      <c r="O17" s="260" t="s">
        <v>228</v>
      </c>
      <c r="P17" s="262">
        <f>SUM(P14:P16)</f>
        <v>11.851999999999999</v>
      </c>
    </row>
    <row r="18" spans="1:19" s="189" customFormat="1" x14ac:dyDescent="0.25">
      <c r="A18" s="226">
        <v>43964</v>
      </c>
      <c r="B18" s="221">
        <v>180</v>
      </c>
      <c r="C18" s="221">
        <v>3923</v>
      </c>
      <c r="D18" s="221">
        <v>14</v>
      </c>
      <c r="E18" s="219">
        <v>117</v>
      </c>
      <c r="F18" s="219">
        <v>10</v>
      </c>
      <c r="G18" s="219">
        <v>117</v>
      </c>
      <c r="H18" s="219">
        <v>10</v>
      </c>
      <c r="I18" s="220">
        <f t="shared" si="1"/>
        <v>2133</v>
      </c>
      <c r="J18" s="219">
        <f t="shared" si="0"/>
        <v>74.48</v>
      </c>
      <c r="K18" s="219"/>
    </row>
    <row r="19" spans="1:19" s="189" customFormat="1" x14ac:dyDescent="0.25">
      <c r="A19" s="226">
        <v>43965</v>
      </c>
      <c r="B19" s="221">
        <v>204</v>
      </c>
      <c r="C19" s="221">
        <v>5581</v>
      </c>
      <c r="D19" s="221">
        <v>16</v>
      </c>
      <c r="E19" s="219">
        <v>113</v>
      </c>
      <c r="F19" s="219">
        <v>11</v>
      </c>
      <c r="G19" s="219">
        <v>113</v>
      </c>
      <c r="H19" s="219">
        <v>11</v>
      </c>
      <c r="I19" s="220">
        <f t="shared" si="1"/>
        <v>2417.4</v>
      </c>
      <c r="J19" s="219">
        <f t="shared" si="0"/>
        <v>85.12</v>
      </c>
      <c r="K19" s="219"/>
    </row>
    <row r="20" spans="1:19" s="189" customFormat="1" x14ac:dyDescent="0.25">
      <c r="A20" s="226">
        <v>43966</v>
      </c>
      <c r="B20" s="221">
        <v>191</v>
      </c>
      <c r="C20" s="221">
        <v>4738</v>
      </c>
      <c r="D20" s="221">
        <v>14</v>
      </c>
      <c r="E20" s="219">
        <v>98</v>
      </c>
      <c r="F20" s="219">
        <v>22</v>
      </c>
      <c r="G20" s="219">
        <v>98</v>
      </c>
      <c r="H20" s="219">
        <v>19</v>
      </c>
      <c r="I20" s="220">
        <f t="shared" si="1"/>
        <v>2263.35</v>
      </c>
      <c r="J20" s="219">
        <f t="shared" si="0"/>
        <v>74.48</v>
      </c>
      <c r="K20" s="219"/>
      <c r="N20" s="3"/>
      <c r="O20" s="3"/>
      <c r="P20" s="3"/>
      <c r="Q20" s="3"/>
      <c r="R20" s="3"/>
      <c r="S20" s="3"/>
    </row>
    <row r="21" spans="1:19" s="189" customFormat="1" x14ac:dyDescent="0.25">
      <c r="A21" s="226">
        <v>43967</v>
      </c>
      <c r="B21" s="221">
        <v>108</v>
      </c>
      <c r="C21" s="221">
        <v>3595</v>
      </c>
      <c r="D21" s="221">
        <v>14</v>
      </c>
      <c r="E21" s="219">
        <v>99</v>
      </c>
      <c r="F21" s="219">
        <v>15</v>
      </c>
      <c r="G21" s="219">
        <v>99</v>
      </c>
      <c r="H21" s="219">
        <v>10</v>
      </c>
      <c r="I21" s="220">
        <f t="shared" si="1"/>
        <v>1279.8</v>
      </c>
      <c r="J21" s="219">
        <f t="shared" si="0"/>
        <v>74.48</v>
      </c>
      <c r="K21" s="219"/>
    </row>
    <row r="22" spans="1:19" s="189" customFormat="1" x14ac:dyDescent="0.25">
      <c r="A22" s="226">
        <v>43968</v>
      </c>
      <c r="B22" s="221">
        <v>25</v>
      </c>
      <c r="C22" s="221">
        <v>1486</v>
      </c>
      <c r="D22" s="221">
        <v>5</v>
      </c>
      <c r="E22" s="219">
        <v>21</v>
      </c>
      <c r="F22" s="219">
        <v>0</v>
      </c>
      <c r="G22" s="219">
        <v>21</v>
      </c>
      <c r="H22" s="219">
        <v>0</v>
      </c>
      <c r="I22" s="220">
        <f t="shared" si="1"/>
        <v>296.25</v>
      </c>
      <c r="J22" s="219">
        <f t="shared" si="0"/>
        <v>26.6</v>
      </c>
      <c r="K22" s="219"/>
    </row>
    <row r="23" spans="1:19" s="189" customFormat="1" x14ac:dyDescent="0.25">
      <c r="A23" s="226">
        <v>43969</v>
      </c>
      <c r="B23" s="221">
        <v>238</v>
      </c>
      <c r="C23" s="221">
        <v>4105</v>
      </c>
      <c r="D23" s="221">
        <v>14</v>
      </c>
      <c r="E23" s="219">
        <v>123</v>
      </c>
      <c r="F23" s="219">
        <v>20</v>
      </c>
      <c r="G23" s="219">
        <v>123</v>
      </c>
      <c r="H23" s="219">
        <v>20</v>
      </c>
      <c r="I23" s="220">
        <f t="shared" si="1"/>
        <v>2820.2999999999997</v>
      </c>
      <c r="J23" s="219">
        <f t="shared" si="0"/>
        <v>74.48</v>
      </c>
      <c r="K23" s="219"/>
    </row>
    <row r="24" spans="1:19" s="189" customFormat="1" x14ac:dyDescent="0.25">
      <c r="A24" s="226">
        <v>43970</v>
      </c>
      <c r="B24" s="221">
        <v>235</v>
      </c>
      <c r="C24" s="221">
        <v>4423</v>
      </c>
      <c r="D24" s="221">
        <v>15</v>
      </c>
      <c r="E24" s="219">
        <v>125</v>
      </c>
      <c r="F24" s="219">
        <v>21</v>
      </c>
      <c r="G24" s="219">
        <v>125</v>
      </c>
      <c r="H24" s="219">
        <v>18</v>
      </c>
      <c r="I24" s="220">
        <f t="shared" si="1"/>
        <v>2784.75</v>
      </c>
      <c r="J24" s="219">
        <f t="shared" si="0"/>
        <v>79.800000000000011</v>
      </c>
      <c r="K24" s="219"/>
    </row>
    <row r="25" spans="1:19" s="189" customFormat="1" x14ac:dyDescent="0.25">
      <c r="A25" s="226">
        <v>43971</v>
      </c>
      <c r="B25" s="221">
        <v>268</v>
      </c>
      <c r="C25" s="221">
        <v>4481</v>
      </c>
      <c r="D25" s="221">
        <v>14</v>
      </c>
      <c r="E25" s="219">
        <v>93</v>
      </c>
      <c r="F25" s="219">
        <v>10</v>
      </c>
      <c r="G25" s="219">
        <v>93</v>
      </c>
      <c r="H25" s="219">
        <v>10</v>
      </c>
      <c r="I25" s="220">
        <f t="shared" si="1"/>
        <v>3175.7999999999997</v>
      </c>
      <c r="J25" s="219">
        <f t="shared" si="0"/>
        <v>74.48</v>
      </c>
      <c r="K25" s="219"/>
    </row>
    <row r="26" spans="1:19" s="189" customFormat="1" x14ac:dyDescent="0.25">
      <c r="A26" s="226">
        <v>43972</v>
      </c>
      <c r="B26" s="221">
        <v>44</v>
      </c>
      <c r="C26" s="221">
        <v>2747</v>
      </c>
      <c r="D26" s="221">
        <v>8</v>
      </c>
      <c r="E26" s="219">
        <v>50</v>
      </c>
      <c r="F26" s="219">
        <v>4</v>
      </c>
      <c r="G26" s="219">
        <v>50</v>
      </c>
      <c r="H26" s="219">
        <v>4</v>
      </c>
      <c r="I26" s="220">
        <f t="shared" si="1"/>
        <v>521.4</v>
      </c>
      <c r="J26" s="219">
        <f t="shared" si="0"/>
        <v>42.56</v>
      </c>
      <c r="K26" s="219"/>
    </row>
    <row r="27" spans="1:19" s="189" customFormat="1" x14ac:dyDescent="0.25">
      <c r="A27" s="226">
        <v>43973</v>
      </c>
      <c r="B27" s="221">
        <v>46</v>
      </c>
      <c r="C27" s="221">
        <v>3782</v>
      </c>
      <c r="D27" s="221">
        <v>11</v>
      </c>
      <c r="E27" s="219">
        <v>71</v>
      </c>
      <c r="F27" s="219">
        <v>10</v>
      </c>
      <c r="G27" s="219">
        <v>71</v>
      </c>
      <c r="H27" s="219">
        <v>10</v>
      </c>
      <c r="I27" s="220">
        <f t="shared" si="1"/>
        <v>545.1</v>
      </c>
      <c r="J27" s="219">
        <f t="shared" si="0"/>
        <v>58.52</v>
      </c>
      <c r="K27" s="219"/>
    </row>
    <row r="28" spans="1:19" s="189" customFormat="1" x14ac:dyDescent="0.25">
      <c r="A28" s="226">
        <v>43974</v>
      </c>
      <c r="B28" s="221">
        <v>25</v>
      </c>
      <c r="C28" s="221">
        <v>2220</v>
      </c>
      <c r="D28" s="221">
        <v>7</v>
      </c>
      <c r="E28" s="219">
        <v>40</v>
      </c>
      <c r="F28" s="219">
        <v>4</v>
      </c>
      <c r="G28" s="219">
        <v>40</v>
      </c>
      <c r="H28" s="219">
        <v>4</v>
      </c>
      <c r="I28" s="220">
        <f t="shared" si="1"/>
        <v>296.25</v>
      </c>
      <c r="J28" s="219">
        <f t="shared" si="0"/>
        <v>37.24</v>
      </c>
      <c r="K28" s="219"/>
    </row>
    <row r="29" spans="1:19" s="189" customFormat="1" x14ac:dyDescent="0.25">
      <c r="A29" s="226">
        <v>43975</v>
      </c>
      <c r="B29" s="221">
        <v>2</v>
      </c>
      <c r="C29" s="221">
        <v>430</v>
      </c>
      <c r="D29" s="221">
        <v>1</v>
      </c>
      <c r="E29" s="219">
        <v>9</v>
      </c>
      <c r="F29" s="219">
        <v>0</v>
      </c>
      <c r="G29" s="219">
        <v>9</v>
      </c>
      <c r="H29" s="219">
        <v>0</v>
      </c>
      <c r="I29" s="220">
        <f t="shared" si="1"/>
        <v>23.7</v>
      </c>
      <c r="J29" s="219">
        <f t="shared" si="0"/>
        <v>5.32</v>
      </c>
      <c r="K29" s="219"/>
    </row>
    <row r="30" spans="1:19" s="189" customFormat="1" x14ac:dyDescent="0.25">
      <c r="A30" s="226">
        <v>43976</v>
      </c>
      <c r="B30" s="221">
        <v>80</v>
      </c>
      <c r="C30" s="221">
        <v>2704</v>
      </c>
      <c r="D30" s="221">
        <v>9</v>
      </c>
      <c r="E30" s="219">
        <v>70</v>
      </c>
      <c r="F30" s="219">
        <v>3</v>
      </c>
      <c r="G30" s="219">
        <v>70</v>
      </c>
      <c r="H30" s="219">
        <v>3</v>
      </c>
      <c r="I30" s="220">
        <f t="shared" si="1"/>
        <v>948</v>
      </c>
      <c r="J30" s="219">
        <f t="shared" si="0"/>
        <v>47.88</v>
      </c>
      <c r="K30" s="219"/>
    </row>
    <row r="31" spans="1:19" s="189" customFormat="1" x14ac:dyDescent="0.25">
      <c r="A31" s="226">
        <v>43977</v>
      </c>
      <c r="B31" s="221">
        <v>53</v>
      </c>
      <c r="C31" s="221">
        <v>3009</v>
      </c>
      <c r="D31" s="221">
        <v>11</v>
      </c>
      <c r="E31" s="219">
        <v>63</v>
      </c>
      <c r="F31" s="219">
        <v>7</v>
      </c>
      <c r="G31" s="219">
        <v>63</v>
      </c>
      <c r="H31" s="219">
        <v>7</v>
      </c>
      <c r="I31" s="220">
        <f t="shared" si="1"/>
        <v>628.04999999999995</v>
      </c>
      <c r="J31" s="219">
        <f t="shared" si="0"/>
        <v>58.52</v>
      </c>
      <c r="K31" s="219"/>
    </row>
    <row r="32" spans="1:19" s="189" customFormat="1" x14ac:dyDescent="0.25">
      <c r="A32" s="226">
        <v>43978</v>
      </c>
      <c r="B32" s="221">
        <v>37</v>
      </c>
      <c r="C32" s="221">
        <v>3851</v>
      </c>
      <c r="D32" s="221">
        <v>12</v>
      </c>
      <c r="E32" s="219">
        <v>60</v>
      </c>
      <c r="F32" s="219">
        <v>12</v>
      </c>
      <c r="G32" s="219">
        <v>60</v>
      </c>
      <c r="H32" s="219">
        <v>12</v>
      </c>
      <c r="I32" s="220">
        <f t="shared" si="1"/>
        <v>438.45</v>
      </c>
      <c r="J32" s="219">
        <f t="shared" si="0"/>
        <v>63.84</v>
      </c>
      <c r="K32" s="219"/>
    </row>
    <row r="33" spans="1:16" s="189" customFormat="1" x14ac:dyDescent="0.25">
      <c r="A33" s="226">
        <v>43979</v>
      </c>
      <c r="B33" s="221">
        <v>21</v>
      </c>
      <c r="C33" s="221">
        <v>2551</v>
      </c>
      <c r="D33" s="221">
        <v>7</v>
      </c>
      <c r="E33" s="219">
        <v>41</v>
      </c>
      <c r="F33" s="219">
        <v>5</v>
      </c>
      <c r="G33" s="219">
        <v>41</v>
      </c>
      <c r="H33" s="219">
        <v>5</v>
      </c>
      <c r="I33" s="220">
        <f t="shared" si="1"/>
        <v>248.85</v>
      </c>
      <c r="J33" s="219">
        <f t="shared" si="0"/>
        <v>37.24</v>
      </c>
      <c r="K33" s="219"/>
    </row>
    <row r="34" spans="1:16" s="189" customFormat="1" x14ac:dyDescent="0.25">
      <c r="A34" s="226">
        <v>43980</v>
      </c>
      <c r="B34" s="221">
        <v>11</v>
      </c>
      <c r="C34" s="221">
        <v>1871</v>
      </c>
      <c r="D34" s="221">
        <v>6</v>
      </c>
      <c r="E34" s="219">
        <v>34</v>
      </c>
      <c r="F34" s="219">
        <v>3</v>
      </c>
      <c r="G34" s="219">
        <v>34</v>
      </c>
      <c r="H34" s="219">
        <v>3</v>
      </c>
      <c r="I34" s="220">
        <f t="shared" si="1"/>
        <v>130.35</v>
      </c>
      <c r="J34" s="219">
        <f t="shared" si="0"/>
        <v>31.92</v>
      </c>
      <c r="K34" s="219"/>
    </row>
    <row r="35" spans="1:16" s="189" customFormat="1" x14ac:dyDescent="0.25">
      <c r="A35" s="226">
        <v>43981</v>
      </c>
      <c r="B35" s="221">
        <v>31</v>
      </c>
      <c r="C35" s="221">
        <v>2228</v>
      </c>
      <c r="D35" s="221">
        <v>6</v>
      </c>
      <c r="E35" s="219">
        <v>49</v>
      </c>
      <c r="F35" s="219">
        <v>7</v>
      </c>
      <c r="G35" s="219">
        <v>49</v>
      </c>
      <c r="H35" s="219">
        <v>7</v>
      </c>
      <c r="I35" s="220">
        <f t="shared" si="1"/>
        <v>367.34999999999997</v>
      </c>
      <c r="J35" s="219">
        <f t="shared" si="0"/>
        <v>31.92</v>
      </c>
      <c r="K35" s="219"/>
    </row>
    <row r="36" spans="1:16" s="189" customFormat="1" x14ac:dyDescent="0.25">
      <c r="A36" s="226">
        <v>43982</v>
      </c>
      <c r="B36" s="221">
        <v>1</v>
      </c>
      <c r="C36" s="221">
        <v>550</v>
      </c>
      <c r="D36" s="221">
        <v>2</v>
      </c>
      <c r="E36" s="219">
        <v>10</v>
      </c>
      <c r="F36" s="219">
        <v>0</v>
      </c>
      <c r="G36" s="219">
        <v>10</v>
      </c>
      <c r="H36" s="219">
        <v>0</v>
      </c>
      <c r="I36" s="220">
        <f t="shared" si="1"/>
        <v>11.85</v>
      </c>
      <c r="J36" s="219">
        <f t="shared" si="0"/>
        <v>10.64</v>
      </c>
      <c r="K36" s="219"/>
    </row>
    <row r="37" spans="1:16" s="189" customFormat="1" x14ac:dyDescent="0.25">
      <c r="A37" s="227" t="s">
        <v>274</v>
      </c>
      <c r="B37" s="222">
        <f>SUM(B6:B36)</f>
        <v>3360</v>
      </c>
      <c r="C37" s="222">
        <f>SUM(C6:C36)</f>
        <v>92966</v>
      </c>
      <c r="D37" s="223"/>
      <c r="E37" s="224">
        <f>SUM(E6:E36)</f>
        <v>2115</v>
      </c>
      <c r="F37" s="224">
        <f>SUM(F6:F36)</f>
        <v>289</v>
      </c>
      <c r="G37" s="224">
        <f>SUM(G6:G36)</f>
        <v>2115</v>
      </c>
      <c r="H37" s="224">
        <f>SUM(H6:H36)</f>
        <v>276</v>
      </c>
      <c r="I37" s="228"/>
      <c r="J37" s="229"/>
      <c r="K37" s="225"/>
    </row>
    <row r="38" spans="1:16" s="189" customFormat="1" x14ac:dyDescent="0.25">
      <c r="A38" s="248"/>
      <c r="B38" s="249" t="s">
        <v>229</v>
      </c>
      <c r="C38" s="250">
        <v>0.19</v>
      </c>
      <c r="D38" s="251"/>
      <c r="E38" s="252">
        <v>5.95</v>
      </c>
      <c r="F38" s="252">
        <f>E38*2</f>
        <v>11.9</v>
      </c>
      <c r="G38" s="253">
        <v>7.5</v>
      </c>
      <c r="H38" s="253">
        <f>G38*2</f>
        <v>15</v>
      </c>
      <c r="I38" s="254"/>
      <c r="J38" s="255"/>
      <c r="K38" s="256"/>
      <c r="L38" s="202"/>
      <c r="M38" s="203"/>
      <c r="N38" s="203"/>
      <c r="O38" s="203"/>
      <c r="P38" s="203"/>
    </row>
    <row r="39" spans="1:16" s="189" customFormat="1" x14ac:dyDescent="0.25">
      <c r="A39" s="248"/>
      <c r="B39" s="257" t="s">
        <v>1601</v>
      </c>
      <c r="C39" s="258">
        <f>C37*C38</f>
        <v>17663.54</v>
      </c>
      <c r="D39" s="255"/>
      <c r="E39" s="258">
        <f>E37*E38</f>
        <v>12584.25</v>
      </c>
      <c r="F39" s="258">
        <f>F37*F38</f>
        <v>3439.1</v>
      </c>
      <c r="G39" s="258">
        <f>G37*G38</f>
        <v>15862.5</v>
      </c>
      <c r="H39" s="258">
        <f t="shared" ref="H39" si="2">H37*H38</f>
        <v>4140</v>
      </c>
      <c r="I39" s="258">
        <f>SUM(I7:I38)</f>
        <v>39816.52399999999</v>
      </c>
      <c r="J39" s="258">
        <f>SUM(J7:J38)/2</f>
        <v>805.98000000000013</v>
      </c>
      <c r="K39" s="259">
        <f>K37*K38</f>
        <v>0</v>
      </c>
      <c r="L39" s="203"/>
      <c r="M39" s="203"/>
      <c r="N39" s="203"/>
      <c r="O39" s="203"/>
      <c r="P39" s="203"/>
    </row>
    <row r="40" spans="1:16" x14ac:dyDescent="0.25">
      <c r="C40" s="205"/>
    </row>
    <row r="41" spans="1:16" ht="15.75" x14ac:dyDescent="0.25">
      <c r="H41" s="209"/>
      <c r="I41" s="603" t="s">
        <v>1600</v>
      </c>
      <c r="J41" s="604"/>
      <c r="K41" s="232">
        <f>SUM(C39:K39)+SUM(B77,D77)</f>
        <v>110039.11399999999</v>
      </c>
    </row>
    <row r="42" spans="1:16" ht="15.75" x14ac:dyDescent="0.25">
      <c r="A42" s="197" t="s">
        <v>230</v>
      </c>
    </row>
    <row r="43" spans="1:16" ht="92.25" customHeight="1" x14ac:dyDescent="0.25">
      <c r="A43" s="239"/>
      <c r="B43" s="240" t="s">
        <v>214</v>
      </c>
      <c r="C43" s="240" t="s">
        <v>215</v>
      </c>
      <c r="D43" s="240" t="s">
        <v>216</v>
      </c>
      <c r="E43" s="210"/>
      <c r="F43" s="211"/>
      <c r="G43" s="211"/>
      <c r="H43" s="212"/>
      <c r="I43" s="212"/>
      <c r="J43" s="212"/>
      <c r="K43" s="211"/>
      <c r="L43" s="213"/>
    </row>
    <row r="44" spans="1:16" x14ac:dyDescent="0.25">
      <c r="A44" s="235">
        <v>43952</v>
      </c>
      <c r="B44" s="241">
        <v>1553</v>
      </c>
      <c r="C44" s="241">
        <v>5</v>
      </c>
      <c r="D44" s="241">
        <f>C44*6</f>
        <v>30</v>
      </c>
      <c r="E44" s="214"/>
      <c r="F44" s="211"/>
      <c r="G44" s="211"/>
      <c r="H44" s="212"/>
      <c r="I44" s="212"/>
      <c r="J44" s="212"/>
      <c r="K44" s="211"/>
      <c r="L44" s="213"/>
    </row>
    <row r="45" spans="1:16" x14ac:dyDescent="0.25">
      <c r="A45" s="235">
        <v>43953</v>
      </c>
      <c r="B45" s="241">
        <v>1553</v>
      </c>
      <c r="C45" s="241">
        <v>5</v>
      </c>
      <c r="D45" s="241">
        <f t="shared" ref="D45:D74" si="3">C45*6</f>
        <v>30</v>
      </c>
      <c r="E45" s="214"/>
      <c r="F45" s="211"/>
      <c r="G45" s="211"/>
      <c r="H45" s="212"/>
      <c r="I45" s="212"/>
      <c r="J45" s="212"/>
      <c r="K45" s="211"/>
      <c r="L45" s="213"/>
    </row>
    <row r="46" spans="1:16" x14ac:dyDescent="0.25">
      <c r="A46" s="235">
        <v>43954</v>
      </c>
      <c r="B46" s="241">
        <v>1553</v>
      </c>
      <c r="C46" s="241">
        <v>5</v>
      </c>
      <c r="D46" s="241">
        <f t="shared" si="3"/>
        <v>30</v>
      </c>
      <c r="E46" s="214"/>
      <c r="F46" s="211"/>
      <c r="G46" s="211"/>
      <c r="H46" s="212"/>
      <c r="I46" s="212"/>
      <c r="J46" s="212"/>
      <c r="K46" s="211"/>
      <c r="L46" s="213"/>
    </row>
    <row r="47" spans="1:16" x14ac:dyDescent="0.25">
      <c r="A47" s="235">
        <v>43955</v>
      </c>
      <c r="B47" s="241">
        <v>1553</v>
      </c>
      <c r="C47" s="241">
        <v>5</v>
      </c>
      <c r="D47" s="241">
        <f t="shared" si="3"/>
        <v>30</v>
      </c>
      <c r="E47" s="214"/>
      <c r="F47" s="211"/>
      <c r="G47" s="211"/>
      <c r="H47" s="212"/>
      <c r="I47" s="212"/>
      <c r="J47" s="212"/>
      <c r="K47" s="211"/>
      <c r="L47" s="213"/>
    </row>
    <row r="48" spans="1:16" x14ac:dyDescent="0.25">
      <c r="A48" s="236">
        <v>43956</v>
      </c>
      <c r="B48" s="241">
        <v>1798</v>
      </c>
      <c r="C48" s="241">
        <v>6</v>
      </c>
      <c r="D48" s="241">
        <f t="shared" si="3"/>
        <v>36</v>
      </c>
      <c r="E48" s="214"/>
      <c r="F48" s="211"/>
      <c r="G48" s="211"/>
      <c r="H48" s="212"/>
      <c r="I48" s="212"/>
      <c r="J48" s="212"/>
      <c r="K48" s="211"/>
      <c r="L48" s="213"/>
    </row>
    <row r="49" spans="1:12" x14ac:dyDescent="0.25">
      <c r="A49" s="236">
        <v>43957</v>
      </c>
      <c r="B49" s="241">
        <v>1798</v>
      </c>
      <c r="C49" s="241">
        <v>5</v>
      </c>
      <c r="D49" s="241">
        <f t="shared" si="3"/>
        <v>30</v>
      </c>
      <c r="E49" s="214"/>
      <c r="F49" s="211"/>
      <c r="G49" s="211"/>
      <c r="H49" s="212"/>
      <c r="I49" s="212"/>
      <c r="J49" s="212"/>
      <c r="K49" s="211"/>
      <c r="L49" s="213"/>
    </row>
    <row r="50" spans="1:12" x14ac:dyDescent="0.25">
      <c r="A50" s="236">
        <v>43958</v>
      </c>
      <c r="B50" s="241">
        <v>1798</v>
      </c>
      <c r="C50" s="241">
        <v>5</v>
      </c>
      <c r="D50" s="241">
        <f t="shared" si="3"/>
        <v>30</v>
      </c>
      <c r="E50" s="214"/>
      <c r="F50" s="211"/>
      <c r="G50" s="211"/>
      <c r="H50" s="212"/>
      <c r="I50" s="212"/>
      <c r="J50" s="212"/>
      <c r="K50" s="211"/>
      <c r="L50" s="213"/>
    </row>
    <row r="51" spans="1:12" x14ac:dyDescent="0.25">
      <c r="A51" s="236">
        <v>43959</v>
      </c>
      <c r="B51" s="241">
        <v>1798</v>
      </c>
      <c r="C51" s="241">
        <v>6</v>
      </c>
      <c r="D51" s="241">
        <f t="shared" si="3"/>
        <v>36</v>
      </c>
      <c r="E51" s="214"/>
      <c r="F51" s="211"/>
      <c r="G51" s="211"/>
      <c r="H51" s="212"/>
      <c r="I51" s="212"/>
      <c r="J51" s="212"/>
      <c r="K51" s="211"/>
      <c r="L51" s="213"/>
    </row>
    <row r="52" spans="1:12" x14ac:dyDescent="0.25">
      <c r="A52" s="236">
        <v>43960</v>
      </c>
      <c r="B52" s="241">
        <v>1320</v>
      </c>
      <c r="C52" s="241">
        <v>4</v>
      </c>
      <c r="D52" s="241">
        <f t="shared" si="3"/>
        <v>24</v>
      </c>
      <c r="E52" s="214"/>
      <c r="F52" s="211"/>
      <c r="G52" s="211"/>
      <c r="H52" s="212"/>
      <c r="I52" s="212"/>
      <c r="J52" s="212"/>
      <c r="K52" s="211"/>
      <c r="L52" s="213"/>
    </row>
    <row r="53" spans="1:12" x14ac:dyDescent="0.25">
      <c r="A53" s="235">
        <v>43961</v>
      </c>
      <c r="B53" s="241">
        <v>1318</v>
      </c>
      <c r="C53" s="241">
        <v>4</v>
      </c>
      <c r="D53" s="241">
        <f t="shared" si="3"/>
        <v>24</v>
      </c>
      <c r="E53" s="214"/>
      <c r="F53" s="211"/>
      <c r="G53" s="211"/>
      <c r="H53" s="212"/>
      <c r="I53" s="212"/>
      <c r="J53" s="212"/>
      <c r="K53" s="211"/>
      <c r="L53" s="215"/>
    </row>
    <row r="54" spans="1:12" x14ac:dyDescent="0.25">
      <c r="A54" s="236">
        <v>43962</v>
      </c>
      <c r="B54" s="241">
        <v>1653</v>
      </c>
      <c r="C54" s="241">
        <v>5</v>
      </c>
      <c r="D54" s="241">
        <f t="shared" si="3"/>
        <v>30</v>
      </c>
      <c r="E54" s="214"/>
      <c r="F54" s="211"/>
      <c r="G54" s="211"/>
      <c r="H54" s="212"/>
      <c r="I54" s="212"/>
      <c r="J54" s="212"/>
      <c r="K54" s="211"/>
      <c r="L54" s="215"/>
    </row>
    <row r="55" spans="1:12" x14ac:dyDescent="0.25">
      <c r="A55" s="235">
        <v>43963</v>
      </c>
      <c r="B55" s="241">
        <v>1653</v>
      </c>
      <c r="C55" s="241">
        <v>5</v>
      </c>
      <c r="D55" s="241">
        <f t="shared" si="3"/>
        <v>30</v>
      </c>
      <c r="E55" s="214"/>
      <c r="F55" s="211"/>
      <c r="G55" s="211"/>
      <c r="H55" s="212"/>
      <c r="I55" s="212"/>
      <c r="J55" s="212"/>
      <c r="K55" s="211"/>
    </row>
    <row r="56" spans="1:12" x14ac:dyDescent="0.25">
      <c r="A56" s="235">
        <v>43964</v>
      </c>
      <c r="B56" s="241">
        <v>1653</v>
      </c>
      <c r="C56" s="241">
        <v>5</v>
      </c>
      <c r="D56" s="241">
        <f t="shared" si="3"/>
        <v>30</v>
      </c>
      <c r="E56" s="214"/>
      <c r="F56" s="211"/>
      <c r="G56" s="211"/>
      <c r="H56" s="212"/>
      <c r="I56" s="212"/>
      <c r="J56" s="212"/>
      <c r="K56" s="211"/>
    </row>
    <row r="57" spans="1:12" x14ac:dyDescent="0.25">
      <c r="A57" s="236">
        <v>43965</v>
      </c>
      <c r="B57" s="241">
        <v>1653</v>
      </c>
      <c r="C57" s="241">
        <v>5</v>
      </c>
      <c r="D57" s="241">
        <f t="shared" si="3"/>
        <v>30</v>
      </c>
      <c r="E57" s="214"/>
      <c r="F57" s="211"/>
      <c r="G57" s="211"/>
      <c r="H57" s="212"/>
      <c r="I57" s="212"/>
      <c r="J57" s="212"/>
      <c r="K57" s="211"/>
    </row>
    <row r="58" spans="1:12" x14ac:dyDescent="0.25">
      <c r="A58" s="236">
        <v>43966</v>
      </c>
      <c r="B58" s="241">
        <v>1800</v>
      </c>
      <c r="C58" s="241">
        <v>5</v>
      </c>
      <c r="D58" s="241">
        <f t="shared" si="3"/>
        <v>30</v>
      </c>
      <c r="E58" s="214"/>
      <c r="F58" s="211"/>
      <c r="G58" s="211"/>
      <c r="H58" s="212"/>
      <c r="I58" s="212"/>
      <c r="J58" s="212"/>
      <c r="K58" s="211"/>
    </row>
    <row r="59" spans="1:12" x14ac:dyDescent="0.25">
      <c r="A59" s="236">
        <v>43967</v>
      </c>
      <c r="B59" s="241">
        <v>1319</v>
      </c>
      <c r="C59" s="241">
        <v>5</v>
      </c>
      <c r="D59" s="241">
        <f t="shared" si="3"/>
        <v>30</v>
      </c>
      <c r="E59" s="214"/>
      <c r="F59" s="211"/>
      <c r="G59" s="211"/>
      <c r="H59" s="212"/>
      <c r="I59" s="212"/>
      <c r="J59" s="212"/>
      <c r="K59" s="211"/>
      <c r="L59" s="216"/>
    </row>
    <row r="60" spans="1:12" x14ac:dyDescent="0.25">
      <c r="A60" s="236">
        <v>43968</v>
      </c>
      <c r="B60" s="241">
        <v>1319</v>
      </c>
      <c r="C60" s="241">
        <v>5</v>
      </c>
      <c r="D60" s="241">
        <f t="shared" si="3"/>
        <v>30</v>
      </c>
      <c r="E60" s="214"/>
      <c r="F60" s="211"/>
      <c r="G60" s="211"/>
      <c r="H60" s="212"/>
      <c r="I60" s="212"/>
      <c r="J60" s="212"/>
      <c r="K60" s="211"/>
      <c r="L60" s="216"/>
    </row>
    <row r="61" spans="1:12" x14ac:dyDescent="0.25">
      <c r="A61" s="236">
        <v>43969</v>
      </c>
      <c r="B61" s="241">
        <v>1790</v>
      </c>
      <c r="C61" s="241">
        <v>6</v>
      </c>
      <c r="D61" s="241">
        <f t="shared" si="3"/>
        <v>36</v>
      </c>
      <c r="E61" s="214"/>
      <c r="F61" s="211"/>
      <c r="G61" s="211"/>
      <c r="H61" s="212"/>
      <c r="I61" s="212"/>
      <c r="J61" s="212"/>
      <c r="K61" s="211"/>
      <c r="L61" s="216"/>
    </row>
    <row r="62" spans="1:12" x14ac:dyDescent="0.25">
      <c r="A62" s="236">
        <v>43970</v>
      </c>
      <c r="B62" s="241">
        <v>1790</v>
      </c>
      <c r="C62" s="241">
        <v>6</v>
      </c>
      <c r="D62" s="241">
        <f t="shared" si="3"/>
        <v>36</v>
      </c>
      <c r="E62" s="214"/>
      <c r="F62" s="211"/>
      <c r="G62" s="211"/>
      <c r="H62" s="212"/>
      <c r="I62" s="212"/>
      <c r="J62" s="212"/>
      <c r="K62" s="211"/>
      <c r="L62" s="216"/>
    </row>
    <row r="63" spans="1:12" x14ac:dyDescent="0.25">
      <c r="A63" s="236">
        <v>43971</v>
      </c>
      <c r="B63" s="241">
        <v>1790</v>
      </c>
      <c r="C63" s="241">
        <v>6</v>
      </c>
      <c r="D63" s="241">
        <f t="shared" si="3"/>
        <v>36</v>
      </c>
      <c r="E63" s="214"/>
      <c r="F63" s="211"/>
      <c r="G63" s="211"/>
      <c r="H63" s="212"/>
      <c r="I63" s="212"/>
      <c r="J63" s="212"/>
      <c r="K63" s="211"/>
      <c r="L63" s="216"/>
    </row>
    <row r="64" spans="1:12" x14ac:dyDescent="0.25">
      <c r="A64" s="236">
        <v>43972</v>
      </c>
      <c r="B64" s="241">
        <v>1790</v>
      </c>
      <c r="C64" s="241">
        <v>6</v>
      </c>
      <c r="D64" s="241">
        <f t="shared" si="3"/>
        <v>36</v>
      </c>
      <c r="E64" s="214"/>
      <c r="F64" s="211"/>
      <c r="G64" s="211"/>
      <c r="H64" s="212"/>
      <c r="I64" s="212"/>
      <c r="J64" s="212"/>
      <c r="K64" s="211"/>
      <c r="L64" s="216"/>
    </row>
    <row r="65" spans="1:12" x14ac:dyDescent="0.25">
      <c r="A65" s="236">
        <v>43973</v>
      </c>
      <c r="B65" s="241">
        <v>2220</v>
      </c>
      <c r="C65" s="241">
        <v>6</v>
      </c>
      <c r="D65" s="241">
        <f t="shared" si="3"/>
        <v>36</v>
      </c>
      <c r="E65" s="214"/>
      <c r="F65" s="211"/>
      <c r="G65" s="211"/>
      <c r="H65" s="212"/>
      <c r="I65" s="212"/>
      <c r="J65" s="212"/>
      <c r="K65" s="211"/>
      <c r="L65" s="216"/>
    </row>
    <row r="66" spans="1:12" x14ac:dyDescent="0.25">
      <c r="A66" s="236">
        <v>43974</v>
      </c>
      <c r="B66" s="241">
        <v>1319</v>
      </c>
      <c r="C66" s="241">
        <v>5</v>
      </c>
      <c r="D66" s="241">
        <f t="shared" si="3"/>
        <v>30</v>
      </c>
      <c r="E66" s="214"/>
      <c r="F66" s="211"/>
      <c r="G66" s="211"/>
      <c r="H66" s="212"/>
      <c r="I66" s="212"/>
      <c r="J66" s="212"/>
      <c r="K66" s="211"/>
      <c r="L66" s="216"/>
    </row>
    <row r="67" spans="1:12" x14ac:dyDescent="0.25">
      <c r="A67" s="236">
        <v>43975</v>
      </c>
      <c r="B67" s="241">
        <v>1319</v>
      </c>
      <c r="C67" s="241">
        <v>5</v>
      </c>
      <c r="D67" s="241">
        <f t="shared" si="3"/>
        <v>30</v>
      </c>
      <c r="E67" s="214"/>
      <c r="F67" s="211"/>
      <c r="G67" s="211"/>
      <c r="H67" s="212"/>
      <c r="I67" s="212"/>
      <c r="J67" s="212"/>
      <c r="K67" s="211"/>
      <c r="L67" s="216"/>
    </row>
    <row r="68" spans="1:12" x14ac:dyDescent="0.25">
      <c r="A68" s="236">
        <v>43976</v>
      </c>
      <c r="B68" s="241">
        <v>2080</v>
      </c>
      <c r="C68" s="241">
        <v>6</v>
      </c>
      <c r="D68" s="241">
        <f t="shared" si="3"/>
        <v>36</v>
      </c>
      <c r="E68" s="214"/>
      <c r="F68" s="211"/>
      <c r="G68" s="211"/>
      <c r="H68" s="212"/>
      <c r="I68" s="212"/>
      <c r="J68" s="212"/>
      <c r="K68" s="211"/>
      <c r="L68" s="216"/>
    </row>
    <row r="69" spans="1:12" x14ac:dyDescent="0.25">
      <c r="A69" s="236">
        <v>43977</v>
      </c>
      <c r="B69" s="241">
        <v>2080</v>
      </c>
      <c r="C69" s="241">
        <v>6</v>
      </c>
      <c r="D69" s="241">
        <f t="shared" si="3"/>
        <v>36</v>
      </c>
      <c r="E69" s="214"/>
      <c r="F69" s="211"/>
      <c r="G69" s="211"/>
      <c r="H69" s="212"/>
      <c r="I69" s="212"/>
      <c r="J69" s="212"/>
      <c r="K69" s="211"/>
      <c r="L69" s="216"/>
    </row>
    <row r="70" spans="1:12" x14ac:dyDescent="0.25">
      <c r="A70" s="236">
        <v>43978</v>
      </c>
      <c r="B70" s="241">
        <v>2080</v>
      </c>
      <c r="C70" s="241">
        <v>6</v>
      </c>
      <c r="D70" s="241">
        <f t="shared" si="3"/>
        <v>36</v>
      </c>
      <c r="E70" s="214"/>
      <c r="F70" s="211"/>
      <c r="G70" s="211"/>
      <c r="H70" s="212"/>
      <c r="I70" s="212"/>
      <c r="J70" s="212"/>
      <c r="K70" s="211"/>
      <c r="L70" s="216"/>
    </row>
    <row r="71" spans="1:12" x14ac:dyDescent="0.25">
      <c r="A71" s="236">
        <v>43979</v>
      </c>
      <c r="B71" s="241">
        <v>2080</v>
      </c>
      <c r="C71" s="241">
        <v>6</v>
      </c>
      <c r="D71" s="241">
        <f t="shared" si="3"/>
        <v>36</v>
      </c>
      <c r="E71" s="214"/>
      <c r="F71" s="211"/>
      <c r="G71" s="211"/>
      <c r="H71" s="212"/>
      <c r="I71" s="212"/>
      <c r="J71" s="212"/>
      <c r="K71" s="211"/>
      <c r="L71" s="216"/>
    </row>
    <row r="72" spans="1:12" x14ac:dyDescent="0.25">
      <c r="A72" s="236">
        <v>43980</v>
      </c>
      <c r="B72" s="241">
        <v>2080</v>
      </c>
      <c r="C72" s="241">
        <v>6</v>
      </c>
      <c r="D72" s="241">
        <f t="shared" si="3"/>
        <v>36</v>
      </c>
      <c r="E72" s="214"/>
      <c r="F72" s="211"/>
      <c r="G72" s="211"/>
      <c r="H72" s="212"/>
      <c r="I72" s="212"/>
      <c r="J72" s="212"/>
      <c r="K72" s="211"/>
      <c r="L72" s="216"/>
    </row>
    <row r="73" spans="1:12" x14ac:dyDescent="0.25">
      <c r="A73" s="236">
        <v>43981</v>
      </c>
      <c r="B73" s="241">
        <v>1319</v>
      </c>
      <c r="C73" s="241">
        <v>4</v>
      </c>
      <c r="D73" s="241">
        <f t="shared" si="3"/>
        <v>24</v>
      </c>
      <c r="E73" s="214"/>
      <c r="F73" s="211"/>
      <c r="G73" s="211"/>
      <c r="H73" s="212"/>
      <c r="I73" s="212"/>
      <c r="J73" s="212"/>
      <c r="K73" s="211"/>
      <c r="L73" s="216"/>
    </row>
    <row r="74" spans="1:12" x14ac:dyDescent="0.25">
      <c r="A74" s="236">
        <v>43982</v>
      </c>
      <c r="B74" s="241">
        <v>1319</v>
      </c>
      <c r="C74" s="241">
        <v>4</v>
      </c>
      <c r="D74" s="241">
        <f t="shared" si="3"/>
        <v>24</v>
      </c>
      <c r="E74" s="214"/>
      <c r="F74" s="211"/>
      <c r="G74" s="211"/>
      <c r="H74" s="212"/>
      <c r="I74" s="212"/>
      <c r="J74" s="212"/>
      <c r="K74" s="211"/>
      <c r="L74" s="216"/>
    </row>
    <row r="75" spans="1:12" x14ac:dyDescent="0.25">
      <c r="A75" s="237" t="s">
        <v>231</v>
      </c>
      <c r="B75" s="244">
        <f>SUM(B44:B74)</f>
        <v>52148</v>
      </c>
      <c r="C75" s="245"/>
      <c r="D75" s="245">
        <f>SUM(D44:D74)</f>
        <v>978</v>
      </c>
      <c r="E75" s="190"/>
      <c r="G75" s="204"/>
    </row>
    <row r="76" spans="1:12" x14ac:dyDescent="0.25">
      <c r="A76" s="237" t="s">
        <v>229</v>
      </c>
      <c r="B76" s="246">
        <v>0.19</v>
      </c>
      <c r="C76" s="245"/>
      <c r="D76" s="245">
        <v>5.95</v>
      </c>
      <c r="E76" s="190"/>
      <c r="G76" s="204"/>
    </row>
    <row r="77" spans="1:12" ht="28.5" x14ac:dyDescent="0.25">
      <c r="A77" s="242" t="s">
        <v>1596</v>
      </c>
      <c r="B77" s="247">
        <f>B75*B76</f>
        <v>9908.1200000000008</v>
      </c>
      <c r="C77" s="244"/>
      <c r="D77" s="247">
        <f>D75*D76</f>
        <v>5819.1</v>
      </c>
      <c r="G77" s="204"/>
    </row>
    <row r="81" spans="2:4" x14ac:dyDescent="0.25">
      <c r="B81" s="190"/>
      <c r="C81" s="190"/>
      <c r="D81" s="190"/>
    </row>
    <row r="82" spans="2:4" x14ac:dyDescent="0.25">
      <c r="B82" s="217"/>
      <c r="C82" s="217" t="s">
        <v>221</v>
      </c>
      <c r="D82" s="217" t="s">
        <v>222</v>
      </c>
    </row>
    <row r="83" spans="2:4" x14ac:dyDescent="0.25">
      <c r="B83" s="217" t="s">
        <v>223</v>
      </c>
      <c r="C83" s="217">
        <v>0</v>
      </c>
      <c r="D83" s="217">
        <v>0</v>
      </c>
    </row>
    <row r="84" spans="2:4" x14ac:dyDescent="0.25">
      <c r="B84" s="217" t="s">
        <v>224</v>
      </c>
      <c r="C84" s="217">
        <v>0</v>
      </c>
      <c r="D84" s="217">
        <v>0</v>
      </c>
    </row>
    <row r="85" spans="2:4" x14ac:dyDescent="0.25">
      <c r="B85" s="217" t="s">
        <v>225</v>
      </c>
      <c r="C85" s="217">
        <v>1.6</v>
      </c>
      <c r="D85" s="217">
        <v>1.93</v>
      </c>
    </row>
    <row r="86" spans="2:4" x14ac:dyDescent="0.25">
      <c r="B86" s="217" t="s">
        <v>226</v>
      </c>
      <c r="C86" s="217">
        <v>7.8</v>
      </c>
      <c r="D86" s="217">
        <f>C86*1.21</f>
        <v>9.4379999999999988</v>
      </c>
    </row>
    <row r="87" spans="2:4" x14ac:dyDescent="0.25">
      <c r="B87" s="217" t="s">
        <v>227</v>
      </c>
      <c r="C87" s="217">
        <v>0.4</v>
      </c>
      <c r="D87" s="217">
        <v>0.48400000000000004</v>
      </c>
    </row>
    <row r="88" spans="2:4" x14ac:dyDescent="0.25">
      <c r="B88" s="217"/>
      <c r="C88" s="217" t="s">
        <v>228</v>
      </c>
      <c r="D88" s="218">
        <f>SUM(D85:D87)</f>
        <v>11.851999999999999</v>
      </c>
    </row>
  </sheetData>
  <mergeCells count="2">
    <mergeCell ref="I41:J41"/>
    <mergeCell ref="I1:K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L9"/>
  <sheetViews>
    <sheetView workbookViewId="0">
      <selection activeCell="I1" sqref="I1:L1"/>
    </sheetView>
  </sheetViews>
  <sheetFormatPr defaultRowHeight="15" x14ac:dyDescent="0.25"/>
  <cols>
    <col min="1" max="6" width="9.140625" style="215"/>
    <col min="7" max="7" width="11.7109375" style="215" customWidth="1"/>
    <col min="8" max="8" width="9.5703125" style="215" bestFit="1" customWidth="1"/>
    <col min="9" max="16384" width="9.140625" style="215"/>
  </cols>
  <sheetData>
    <row r="1" spans="1:12" ht="85.5" customHeight="1" x14ac:dyDescent="0.25">
      <c r="I1" s="609" t="s">
        <v>1607</v>
      </c>
      <c r="J1" s="609"/>
      <c r="K1" s="609"/>
      <c r="L1" s="609"/>
    </row>
    <row r="3" spans="1:12" ht="15.75" x14ac:dyDescent="0.25">
      <c r="A3" s="263"/>
      <c r="B3" s="264" t="s">
        <v>357</v>
      </c>
      <c r="C3" s="265"/>
      <c r="D3" s="265"/>
      <c r="E3" s="265"/>
      <c r="F3" s="265"/>
      <c r="G3" s="265"/>
      <c r="H3" s="265"/>
    </row>
    <row r="4" spans="1:12" x14ac:dyDescent="0.25">
      <c r="B4" s="279" t="s">
        <v>1494</v>
      </c>
      <c r="C4" s="279"/>
      <c r="D4" s="279"/>
      <c r="E4" s="279"/>
      <c r="F4" s="279"/>
    </row>
    <row r="5" spans="1:12" x14ac:dyDescent="0.25">
      <c r="B5" s="279" t="s">
        <v>1495</v>
      </c>
      <c r="C5" s="279"/>
      <c r="D5" s="279"/>
      <c r="E5" s="279"/>
      <c r="F5" s="279"/>
    </row>
    <row r="6" spans="1:12" x14ac:dyDescent="0.25">
      <c r="B6" s="606" t="s">
        <v>52</v>
      </c>
      <c r="C6" s="607"/>
      <c r="D6" s="607"/>
      <c r="E6" s="608"/>
      <c r="F6" s="267" t="s">
        <v>1490</v>
      </c>
      <c r="G6" s="267" t="s">
        <v>1492</v>
      </c>
      <c r="H6" s="267" t="s">
        <v>1493</v>
      </c>
      <c r="J6" s="270" t="s">
        <v>1608</v>
      </c>
      <c r="K6" s="270" t="s">
        <v>72</v>
      </c>
      <c r="L6" s="270" t="s">
        <v>195</v>
      </c>
    </row>
    <row r="7" spans="1:12" x14ac:dyDescent="0.25">
      <c r="B7" s="75" t="s">
        <v>1489</v>
      </c>
      <c r="C7" s="75"/>
      <c r="D7" s="75"/>
      <c r="E7" s="75"/>
      <c r="F7" s="76" t="s">
        <v>1491</v>
      </c>
      <c r="G7" s="76">
        <v>1</v>
      </c>
      <c r="H7" s="76">
        <v>2599.56</v>
      </c>
      <c r="J7" s="271" t="s">
        <v>196</v>
      </c>
      <c r="K7" s="272">
        <f>K9-K8</f>
        <v>988</v>
      </c>
      <c r="L7" s="273">
        <f>K7/K9</f>
        <v>7.4695698193089896E-2</v>
      </c>
    </row>
    <row r="8" spans="1:12" x14ac:dyDescent="0.25">
      <c r="G8" s="268">
        <f>L8</f>
        <v>0.92530430180691015</v>
      </c>
      <c r="H8" s="269">
        <f>H7*L8</f>
        <v>2405.3840508051712</v>
      </c>
      <c r="J8" s="274" t="s">
        <v>93</v>
      </c>
      <c r="K8" s="275">
        <v>12239</v>
      </c>
      <c r="L8" s="276">
        <f>K8/K9</f>
        <v>0.92530430180691015</v>
      </c>
    </row>
    <row r="9" spans="1:12" x14ac:dyDescent="0.25">
      <c r="J9" s="271" t="s">
        <v>198</v>
      </c>
      <c r="K9" s="277">
        <v>13227</v>
      </c>
      <c r="L9" s="278">
        <v>1</v>
      </c>
    </row>
  </sheetData>
  <mergeCells count="2">
    <mergeCell ref="B6:E6"/>
    <mergeCell ref="I1:L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59999389629810485"/>
  </sheetPr>
  <dimension ref="B1:S41"/>
  <sheetViews>
    <sheetView showGridLines="0" zoomScale="90" zoomScaleNormal="90" workbookViewId="0">
      <selection activeCell="G1" sqref="G1:I1"/>
    </sheetView>
  </sheetViews>
  <sheetFormatPr defaultRowHeight="15" x14ac:dyDescent="0.25"/>
  <cols>
    <col min="1" max="1" width="5.28515625" style="3" customWidth="1"/>
    <col min="2" max="2" width="27.28515625" style="3" customWidth="1"/>
    <col min="3" max="3" width="15.85546875" style="3" customWidth="1"/>
    <col min="4" max="4" width="14.28515625" style="3" customWidth="1"/>
    <col min="5" max="5" width="13.42578125" style="3" customWidth="1"/>
    <col min="6" max="6" width="15.85546875" style="3" customWidth="1"/>
    <col min="7" max="7" width="16" style="3" customWidth="1"/>
    <col min="8" max="8" width="15.140625" style="3" customWidth="1"/>
    <col min="9" max="9" width="13.7109375" style="3" customWidth="1"/>
    <col min="10" max="10" width="9.140625" style="3"/>
    <col min="11" max="11" width="13.42578125" style="3" customWidth="1"/>
    <col min="12" max="16384" width="9.140625" style="3"/>
  </cols>
  <sheetData>
    <row r="1" spans="2:19" ht="81.75" customHeight="1" x14ac:dyDescent="0.25">
      <c r="G1" s="585" t="s">
        <v>1615</v>
      </c>
      <c r="H1" s="585"/>
      <c r="I1" s="585"/>
    </row>
    <row r="2" spans="2:19" ht="17.25" customHeight="1" x14ac:dyDescent="0.25">
      <c r="B2" s="281"/>
      <c r="C2" s="282"/>
      <c r="D2" s="282" t="s">
        <v>1609</v>
      </c>
      <c r="E2" s="282"/>
      <c r="F2" s="282"/>
      <c r="G2" s="282"/>
      <c r="H2" s="282"/>
      <c r="I2" s="282"/>
    </row>
    <row r="4" spans="2:19" ht="96" customHeight="1" x14ac:dyDescent="0.25">
      <c r="B4" s="333" t="s">
        <v>1610</v>
      </c>
      <c r="C4" s="333" t="s">
        <v>232</v>
      </c>
      <c r="D4" s="333" t="s">
        <v>233</v>
      </c>
      <c r="E4" s="333" t="s">
        <v>234</v>
      </c>
      <c r="F4" s="333" t="s">
        <v>235</v>
      </c>
      <c r="G4" s="333" t="s">
        <v>236</v>
      </c>
      <c r="H4" s="333" t="s">
        <v>237</v>
      </c>
      <c r="I4" s="333" t="s">
        <v>238</v>
      </c>
      <c r="K4" s="201"/>
      <c r="L4" s="201"/>
      <c r="M4" s="201"/>
      <c r="N4" s="201"/>
      <c r="O4" s="201"/>
      <c r="P4" s="201"/>
      <c r="Q4" s="201"/>
      <c r="R4" s="201"/>
      <c r="S4" s="201"/>
    </row>
    <row r="5" spans="2:19" ht="12.75" customHeight="1" x14ac:dyDescent="0.25">
      <c r="B5" s="316" t="s">
        <v>239</v>
      </c>
      <c r="C5" s="283">
        <v>692</v>
      </c>
      <c r="D5" s="284">
        <f>C5/3</f>
        <v>230.66666666666666</v>
      </c>
      <c r="E5" s="284">
        <f>C5/3</f>
        <v>230.66666666666666</v>
      </c>
      <c r="F5" s="285">
        <v>8</v>
      </c>
      <c r="G5" s="286">
        <f>C5/3</f>
        <v>230.66666666666666</v>
      </c>
      <c r="H5" s="285">
        <v>1382</v>
      </c>
      <c r="I5" s="286">
        <f>C5/3</f>
        <v>230.66666666666666</v>
      </c>
      <c r="J5" s="215"/>
      <c r="K5" s="287"/>
      <c r="L5" s="287"/>
      <c r="M5" s="287"/>
      <c r="N5" s="287"/>
      <c r="O5" s="287"/>
      <c r="P5" s="287"/>
      <c r="Q5" s="287"/>
      <c r="R5" s="287"/>
      <c r="S5" s="287"/>
    </row>
    <row r="6" spans="2:19" ht="14.25" customHeight="1" x14ac:dyDescent="0.25">
      <c r="B6" s="316" t="s">
        <v>240</v>
      </c>
      <c r="C6" s="283">
        <v>642</v>
      </c>
      <c r="D6" s="284">
        <f t="shared" ref="D6:D22" si="0">C6/3</f>
        <v>214</v>
      </c>
      <c r="E6" s="284">
        <f t="shared" ref="E6:E22" si="1">C6/3</f>
        <v>214</v>
      </c>
      <c r="F6" s="285">
        <f t="shared" ref="F6" si="2">4*2</f>
        <v>8</v>
      </c>
      <c r="G6" s="286">
        <f t="shared" ref="G6:G22" si="3">C6/3</f>
        <v>214</v>
      </c>
      <c r="H6" s="285">
        <v>1300</v>
      </c>
      <c r="I6" s="286">
        <f t="shared" ref="I6:I22" si="4">C6/3</f>
        <v>214</v>
      </c>
      <c r="J6" s="215"/>
      <c r="K6" s="215"/>
      <c r="L6" s="215"/>
      <c r="M6" s="215"/>
      <c r="N6" s="215"/>
      <c r="O6" s="215"/>
      <c r="P6" s="215"/>
      <c r="Q6" s="215"/>
    </row>
    <row r="7" spans="2:19" ht="17.25" customHeight="1" x14ac:dyDescent="0.25">
      <c r="B7" s="317" t="s">
        <v>241</v>
      </c>
      <c r="C7" s="283">
        <v>236</v>
      </c>
      <c r="D7" s="284">
        <f t="shared" si="0"/>
        <v>78.666666666666671</v>
      </c>
      <c r="E7" s="284">
        <f t="shared" si="1"/>
        <v>78.666666666666671</v>
      </c>
      <c r="F7" s="285">
        <v>8</v>
      </c>
      <c r="G7" s="286">
        <f t="shared" si="3"/>
        <v>78.666666666666671</v>
      </c>
      <c r="H7" s="285">
        <v>1340</v>
      </c>
      <c r="I7" s="286">
        <f t="shared" si="4"/>
        <v>78.666666666666671</v>
      </c>
      <c r="J7" s="215"/>
      <c r="K7" s="215"/>
      <c r="L7" s="215"/>
      <c r="M7" s="215"/>
      <c r="N7" s="215"/>
      <c r="O7" s="215"/>
      <c r="P7" s="215"/>
      <c r="Q7" s="215"/>
    </row>
    <row r="8" spans="2:19" ht="15.75" x14ac:dyDescent="0.25">
      <c r="B8" s="317" t="s">
        <v>242</v>
      </c>
      <c r="C8" s="288">
        <v>79</v>
      </c>
      <c r="D8" s="284">
        <f t="shared" si="0"/>
        <v>26.333333333333332</v>
      </c>
      <c r="E8" s="284">
        <f t="shared" si="1"/>
        <v>26.333333333333332</v>
      </c>
      <c r="F8" s="285">
        <v>4</v>
      </c>
      <c r="G8" s="286">
        <f t="shared" si="3"/>
        <v>26.333333333333332</v>
      </c>
      <c r="H8" s="285">
        <v>343</v>
      </c>
      <c r="I8" s="286">
        <f t="shared" si="4"/>
        <v>26.333333333333332</v>
      </c>
      <c r="J8" s="215"/>
      <c r="K8" s="215"/>
      <c r="L8" s="287"/>
      <c r="M8" s="215"/>
      <c r="N8" s="215"/>
      <c r="O8" s="215"/>
      <c r="P8" s="215"/>
      <c r="Q8" s="215"/>
    </row>
    <row r="9" spans="2:19" x14ac:dyDescent="0.25">
      <c r="B9" s="317" t="s">
        <v>243</v>
      </c>
      <c r="C9" s="288">
        <v>126</v>
      </c>
      <c r="D9" s="284">
        <f t="shared" si="0"/>
        <v>42</v>
      </c>
      <c r="E9" s="284">
        <f t="shared" si="1"/>
        <v>42</v>
      </c>
      <c r="F9" s="285">
        <v>4</v>
      </c>
      <c r="G9" s="286">
        <f t="shared" si="3"/>
        <v>42</v>
      </c>
      <c r="H9" s="285">
        <v>469</v>
      </c>
      <c r="I9" s="286">
        <f t="shared" si="4"/>
        <v>42</v>
      </c>
      <c r="J9" s="215"/>
      <c r="K9" s="215"/>
      <c r="L9" s="215"/>
      <c r="M9" s="215"/>
      <c r="N9" s="215"/>
      <c r="O9" s="215"/>
      <c r="P9" s="215"/>
      <c r="Q9" s="215"/>
    </row>
    <row r="10" spans="2:19" x14ac:dyDescent="0.25">
      <c r="B10" s="318" t="s">
        <v>244</v>
      </c>
      <c r="C10" s="289">
        <v>88</v>
      </c>
      <c r="D10" s="284">
        <f t="shared" si="0"/>
        <v>29.333333333333332</v>
      </c>
      <c r="E10" s="284">
        <f t="shared" si="1"/>
        <v>29.333333333333332</v>
      </c>
      <c r="F10" s="285">
        <f t="shared" ref="F10" si="5">4*2</f>
        <v>8</v>
      </c>
      <c r="G10" s="286">
        <f t="shared" si="3"/>
        <v>29.333333333333332</v>
      </c>
      <c r="H10" s="285">
        <v>153</v>
      </c>
      <c r="I10" s="286">
        <f t="shared" si="4"/>
        <v>29.333333333333332</v>
      </c>
      <c r="J10" s="215"/>
      <c r="K10" s="215"/>
      <c r="L10" s="215"/>
      <c r="M10" s="215"/>
      <c r="N10" s="215"/>
      <c r="O10" s="215"/>
      <c r="P10" s="215"/>
      <c r="Q10" s="215"/>
    </row>
    <row r="11" spans="2:19" x14ac:dyDescent="0.25">
      <c r="B11" s="317" t="s">
        <v>245</v>
      </c>
      <c r="C11" s="288">
        <v>113</v>
      </c>
      <c r="D11" s="284">
        <f t="shared" si="0"/>
        <v>37.666666666666664</v>
      </c>
      <c r="E11" s="284">
        <f t="shared" si="1"/>
        <v>37.666666666666664</v>
      </c>
      <c r="F11" s="285">
        <v>4</v>
      </c>
      <c r="G11" s="286">
        <f t="shared" si="3"/>
        <v>37.666666666666664</v>
      </c>
      <c r="H11" s="285">
        <v>377</v>
      </c>
      <c r="I11" s="286">
        <f t="shared" si="4"/>
        <v>37.666666666666664</v>
      </c>
    </row>
    <row r="12" spans="2:19" x14ac:dyDescent="0.25">
      <c r="B12" s="317" t="s">
        <v>246</v>
      </c>
      <c r="C12" s="288">
        <v>61</v>
      </c>
      <c r="D12" s="284">
        <f t="shared" si="0"/>
        <v>20.333333333333332</v>
      </c>
      <c r="E12" s="284">
        <f t="shared" si="1"/>
        <v>20.333333333333332</v>
      </c>
      <c r="F12" s="285">
        <v>4</v>
      </c>
      <c r="G12" s="286">
        <f t="shared" si="3"/>
        <v>20.333333333333332</v>
      </c>
      <c r="H12" s="285">
        <v>179</v>
      </c>
      <c r="I12" s="286">
        <f t="shared" si="4"/>
        <v>20.333333333333332</v>
      </c>
    </row>
    <row r="13" spans="2:19" x14ac:dyDescent="0.25">
      <c r="B13" s="317" t="s">
        <v>247</v>
      </c>
      <c r="C13" s="283">
        <v>464</v>
      </c>
      <c r="D13" s="284">
        <f t="shared" si="0"/>
        <v>154.66666666666666</v>
      </c>
      <c r="E13" s="284">
        <f t="shared" si="1"/>
        <v>154.66666666666666</v>
      </c>
      <c r="F13" s="285">
        <v>8</v>
      </c>
      <c r="G13" s="286">
        <f t="shared" si="3"/>
        <v>154.66666666666666</v>
      </c>
      <c r="H13" s="285">
        <v>655</v>
      </c>
      <c r="I13" s="286">
        <f t="shared" si="4"/>
        <v>154.66666666666666</v>
      </c>
    </row>
    <row r="14" spans="2:19" x14ac:dyDescent="0.25">
      <c r="B14" s="317" t="s">
        <v>248</v>
      </c>
      <c r="C14" s="283">
        <v>122</v>
      </c>
      <c r="D14" s="284">
        <f t="shared" si="0"/>
        <v>40.666666666666664</v>
      </c>
      <c r="E14" s="284">
        <f t="shared" si="1"/>
        <v>40.666666666666664</v>
      </c>
      <c r="F14" s="285">
        <v>8</v>
      </c>
      <c r="G14" s="286">
        <f t="shared" si="3"/>
        <v>40.666666666666664</v>
      </c>
      <c r="H14" s="65">
        <v>217</v>
      </c>
      <c r="I14" s="286">
        <f t="shared" si="4"/>
        <v>40.666666666666664</v>
      </c>
    </row>
    <row r="15" spans="2:19" x14ac:dyDescent="0.25">
      <c r="B15" s="317" t="s">
        <v>249</v>
      </c>
      <c r="C15" s="288">
        <v>16</v>
      </c>
      <c r="D15" s="284">
        <f t="shared" si="0"/>
        <v>5.333333333333333</v>
      </c>
      <c r="E15" s="284">
        <f t="shared" si="1"/>
        <v>5.333333333333333</v>
      </c>
      <c r="F15" s="285">
        <v>4</v>
      </c>
      <c r="G15" s="286">
        <f t="shared" si="3"/>
        <v>5.333333333333333</v>
      </c>
      <c r="H15" s="290">
        <v>71</v>
      </c>
      <c r="I15" s="286">
        <f t="shared" si="4"/>
        <v>5.333333333333333</v>
      </c>
    </row>
    <row r="16" spans="2:19" x14ac:dyDescent="0.25">
      <c r="B16" s="317" t="s">
        <v>250</v>
      </c>
      <c r="C16" s="283">
        <v>350</v>
      </c>
      <c r="D16" s="284">
        <f t="shared" si="0"/>
        <v>116.66666666666667</v>
      </c>
      <c r="E16" s="284">
        <f t="shared" si="1"/>
        <v>116.66666666666667</v>
      </c>
      <c r="F16" s="285">
        <f t="shared" ref="F16" si="6">4*2</f>
        <v>8</v>
      </c>
      <c r="G16" s="286">
        <f t="shared" si="3"/>
        <v>116.66666666666667</v>
      </c>
      <c r="H16" s="65">
        <v>690</v>
      </c>
      <c r="I16" s="286">
        <f t="shared" si="4"/>
        <v>116.66666666666667</v>
      </c>
    </row>
    <row r="17" spans="2:19" x14ac:dyDescent="0.25">
      <c r="B17" s="317" t="s">
        <v>251</v>
      </c>
      <c r="C17" s="283">
        <v>258</v>
      </c>
      <c r="D17" s="284">
        <f t="shared" si="0"/>
        <v>86</v>
      </c>
      <c r="E17" s="284">
        <f t="shared" si="1"/>
        <v>86</v>
      </c>
      <c r="F17" s="285">
        <v>8</v>
      </c>
      <c r="G17" s="286">
        <f t="shared" si="3"/>
        <v>86</v>
      </c>
      <c r="H17" s="65">
        <v>756</v>
      </c>
      <c r="I17" s="286">
        <f t="shared" si="4"/>
        <v>86</v>
      </c>
    </row>
    <row r="18" spans="2:19" x14ac:dyDescent="0.25">
      <c r="B18" s="317" t="s">
        <v>252</v>
      </c>
      <c r="C18" s="288">
        <v>73</v>
      </c>
      <c r="D18" s="284">
        <f t="shared" si="0"/>
        <v>24.333333333333332</v>
      </c>
      <c r="E18" s="284">
        <f t="shared" si="1"/>
        <v>24.333333333333332</v>
      </c>
      <c r="F18" s="285">
        <v>4</v>
      </c>
      <c r="G18" s="286">
        <f t="shared" si="3"/>
        <v>24.333333333333332</v>
      </c>
      <c r="H18" s="65">
        <v>38</v>
      </c>
      <c r="I18" s="286">
        <f t="shared" si="4"/>
        <v>24.333333333333332</v>
      </c>
    </row>
    <row r="19" spans="2:19" x14ac:dyDescent="0.25">
      <c r="B19" s="317" t="s">
        <v>253</v>
      </c>
      <c r="C19" s="283">
        <v>250</v>
      </c>
      <c r="D19" s="284">
        <f t="shared" si="0"/>
        <v>83.333333333333329</v>
      </c>
      <c r="E19" s="284">
        <f t="shared" si="1"/>
        <v>83.333333333333329</v>
      </c>
      <c r="F19" s="285">
        <v>8</v>
      </c>
      <c r="G19" s="286">
        <f t="shared" si="3"/>
        <v>83.333333333333329</v>
      </c>
      <c r="H19" s="65">
        <v>545</v>
      </c>
      <c r="I19" s="286">
        <f t="shared" si="4"/>
        <v>83.333333333333329</v>
      </c>
    </row>
    <row r="20" spans="2:19" x14ac:dyDescent="0.25">
      <c r="B20" s="317" t="s">
        <v>254</v>
      </c>
      <c r="C20" s="283">
        <v>120</v>
      </c>
      <c r="D20" s="284">
        <f t="shared" si="0"/>
        <v>40</v>
      </c>
      <c r="E20" s="284">
        <f t="shared" si="1"/>
        <v>40</v>
      </c>
      <c r="F20" s="285">
        <f t="shared" ref="F20" si="7">4*2</f>
        <v>8</v>
      </c>
      <c r="G20" s="286">
        <f t="shared" si="3"/>
        <v>40</v>
      </c>
      <c r="H20" s="65">
        <v>210</v>
      </c>
      <c r="I20" s="286">
        <f t="shared" si="4"/>
        <v>40</v>
      </c>
      <c r="M20" s="321" t="s">
        <v>1608</v>
      </c>
      <c r="N20" s="321" t="s">
        <v>72</v>
      </c>
      <c r="O20" s="321" t="s">
        <v>195</v>
      </c>
    </row>
    <row r="21" spans="2:19" x14ac:dyDescent="0.25">
      <c r="B21" s="317" t="s">
        <v>255</v>
      </c>
      <c r="C21" s="288">
        <v>66</v>
      </c>
      <c r="D21" s="284">
        <f t="shared" si="0"/>
        <v>22</v>
      </c>
      <c r="E21" s="284">
        <f t="shared" si="1"/>
        <v>22</v>
      </c>
      <c r="F21" s="285">
        <v>4</v>
      </c>
      <c r="G21" s="286">
        <f t="shared" si="3"/>
        <v>22</v>
      </c>
      <c r="H21" s="65">
        <v>225</v>
      </c>
      <c r="I21" s="286">
        <f t="shared" si="4"/>
        <v>22</v>
      </c>
      <c r="M21" s="270" t="s">
        <v>196</v>
      </c>
      <c r="N21" s="322">
        <v>376</v>
      </c>
      <c r="O21" s="323">
        <f>N21/N23</f>
        <v>1.9686894601811614E-2</v>
      </c>
      <c r="S21" s="292"/>
    </row>
    <row r="22" spans="2:19" x14ac:dyDescent="0.25">
      <c r="B22" s="317" t="s">
        <v>256</v>
      </c>
      <c r="C22" s="288">
        <v>74</v>
      </c>
      <c r="D22" s="284">
        <f t="shared" si="0"/>
        <v>24.666666666666668</v>
      </c>
      <c r="E22" s="284">
        <f t="shared" si="1"/>
        <v>24.666666666666668</v>
      </c>
      <c r="F22" s="285">
        <v>4</v>
      </c>
      <c r="G22" s="311">
        <f t="shared" si="3"/>
        <v>24.666666666666668</v>
      </c>
      <c r="H22" s="65">
        <v>247</v>
      </c>
      <c r="I22" s="286">
        <f t="shared" si="4"/>
        <v>24.666666666666668</v>
      </c>
      <c r="M22" s="324" t="s">
        <v>93</v>
      </c>
      <c r="N22" s="325">
        <f>N23-N21</f>
        <v>18723</v>
      </c>
      <c r="O22" s="326">
        <f>N22/N23</f>
        <v>0.98031310539818839</v>
      </c>
      <c r="P22" s="295" t="s">
        <v>197</v>
      </c>
      <c r="S22" s="296"/>
    </row>
    <row r="23" spans="2:19" x14ac:dyDescent="0.25">
      <c r="B23" s="297"/>
      <c r="C23" s="65"/>
      <c r="D23" s="284"/>
      <c r="E23" s="284"/>
      <c r="F23" s="285"/>
      <c r="G23" s="285"/>
      <c r="H23" s="65"/>
      <c r="I23" s="286"/>
      <c r="M23" s="270" t="s">
        <v>198</v>
      </c>
      <c r="N23" s="325">
        <v>19099</v>
      </c>
      <c r="O23" s="327">
        <v>1</v>
      </c>
    </row>
    <row r="24" spans="2:19" x14ac:dyDescent="0.25">
      <c r="B24" s="297"/>
      <c r="C24" s="65"/>
      <c r="D24" s="298"/>
      <c r="E24" s="298"/>
      <c r="F24" s="285"/>
      <c r="G24" s="298"/>
      <c r="H24" s="65"/>
      <c r="I24" s="298"/>
    </row>
    <row r="25" spans="2:19" x14ac:dyDescent="0.25">
      <c r="B25" s="315" t="s">
        <v>274</v>
      </c>
      <c r="C25" s="299">
        <f t="shared" ref="C25:I25" si="8">SUM(C5:C24)</f>
        <v>3830</v>
      </c>
      <c r="D25" s="300">
        <f t="shared" si="8"/>
        <v>1276.6666666666665</v>
      </c>
      <c r="E25" s="299">
        <f t="shared" si="8"/>
        <v>1276.6666666666665</v>
      </c>
      <c r="F25" s="299">
        <f t="shared" si="8"/>
        <v>112</v>
      </c>
      <c r="G25" s="299">
        <f t="shared" si="8"/>
        <v>1276.6666666666665</v>
      </c>
      <c r="H25" s="299">
        <f t="shared" si="8"/>
        <v>9197</v>
      </c>
      <c r="I25" s="299">
        <f t="shared" si="8"/>
        <v>1276.6666666666665</v>
      </c>
    </row>
    <row r="26" spans="2:19" x14ac:dyDescent="0.25">
      <c r="B26" s="237" t="s">
        <v>229</v>
      </c>
      <c r="C26" s="62">
        <v>12.49</v>
      </c>
      <c r="D26" s="312">
        <f>G35</f>
        <v>9.4379999999999988</v>
      </c>
      <c r="E26" s="313">
        <v>0</v>
      </c>
      <c r="F26" s="314">
        <v>6.29</v>
      </c>
      <c r="G26" s="314">
        <v>0.48</v>
      </c>
      <c r="H26" s="314">
        <v>0.48</v>
      </c>
      <c r="I26" s="314">
        <v>1.93</v>
      </c>
    </row>
    <row r="27" spans="2:19" x14ac:dyDescent="0.25">
      <c r="B27" s="238" t="s">
        <v>1596</v>
      </c>
      <c r="C27" s="243">
        <f>C25*C26</f>
        <v>47836.700000000004</v>
      </c>
      <c r="D27" s="243">
        <f>D26*D25</f>
        <v>12049.179999999997</v>
      </c>
      <c r="E27" s="243">
        <f t="shared" ref="E27" si="9">E26*E25</f>
        <v>0</v>
      </c>
      <c r="F27" s="243">
        <f>F26*F25</f>
        <v>704.48</v>
      </c>
      <c r="G27" s="243">
        <f>G26*G25</f>
        <v>612.79999999999995</v>
      </c>
      <c r="H27" s="243">
        <f>H26*H25</f>
        <v>4414.5599999999995</v>
      </c>
      <c r="I27" s="243">
        <f>I26*I25</f>
        <v>2463.9666666666662</v>
      </c>
    </row>
    <row r="28" spans="2:19" ht="15.75" thickBot="1" x14ac:dyDescent="0.3">
      <c r="M28" s="301"/>
      <c r="N28" s="301"/>
      <c r="O28" s="301"/>
      <c r="P28" s="189"/>
      <c r="Q28" s="189"/>
      <c r="R28" s="189"/>
    </row>
    <row r="29" spans="2:19" ht="27.75" customHeight="1" x14ac:dyDescent="0.25">
      <c r="E29" s="610" t="s">
        <v>1614</v>
      </c>
      <c r="F29" s="610"/>
      <c r="G29" s="610"/>
      <c r="H29" s="610"/>
      <c r="I29" s="331">
        <f>C27+D27+F27+G27+H27+I27</f>
        <v>68081.686666666676</v>
      </c>
      <c r="K29" s="320" t="s">
        <v>1611</v>
      </c>
      <c r="M29" s="302"/>
      <c r="N29" s="303"/>
      <c r="O29" s="304"/>
      <c r="P29" s="189"/>
      <c r="Q29" s="189"/>
      <c r="R29" s="189"/>
    </row>
    <row r="30" spans="2:19" ht="16.5" thickBot="1" x14ac:dyDescent="0.3">
      <c r="G30" s="215"/>
      <c r="H30" s="305"/>
      <c r="I30" s="306"/>
      <c r="J30" s="266">
        <f>O22</f>
        <v>0.98031310539818839</v>
      </c>
      <c r="K30" s="332">
        <f>I29*J30</f>
        <v>66741.369676946444</v>
      </c>
      <c r="M30" s="302"/>
      <c r="N30" s="303"/>
      <c r="O30" s="304"/>
      <c r="P30" s="203"/>
      <c r="Q30" s="189"/>
      <c r="R30" s="189"/>
    </row>
    <row r="31" spans="2:19" ht="30" x14ac:dyDescent="0.25">
      <c r="E31" s="307"/>
      <c r="F31" s="146" t="s">
        <v>1612</v>
      </c>
      <c r="G31" s="146" t="s">
        <v>1613</v>
      </c>
      <c r="M31" s="302"/>
      <c r="N31" s="303"/>
      <c r="O31" s="308"/>
      <c r="P31" s="189"/>
      <c r="Q31" s="189"/>
      <c r="R31" s="189"/>
    </row>
    <row r="32" spans="2:19" x14ac:dyDescent="0.25">
      <c r="D32" s="309"/>
      <c r="E32" s="310" t="s">
        <v>223</v>
      </c>
      <c r="F32" s="328">
        <v>0</v>
      </c>
      <c r="G32" s="329">
        <v>0</v>
      </c>
    </row>
    <row r="33" spans="4:9" x14ac:dyDescent="0.25">
      <c r="D33" s="309"/>
      <c r="E33" s="310" t="s">
        <v>224</v>
      </c>
      <c r="F33" s="328">
        <v>5.2</v>
      </c>
      <c r="G33" s="329">
        <v>6.2919999999999998</v>
      </c>
    </row>
    <row r="34" spans="4:9" x14ac:dyDescent="0.25">
      <c r="D34" s="309"/>
      <c r="E34" s="310" t="s">
        <v>225</v>
      </c>
      <c r="F34" s="328">
        <v>1.6</v>
      </c>
      <c r="G34" s="329">
        <v>1.93</v>
      </c>
    </row>
    <row r="35" spans="4:9" x14ac:dyDescent="0.25">
      <c r="D35" s="309"/>
      <c r="E35" s="310" t="s">
        <v>226</v>
      </c>
      <c r="F35" s="245">
        <v>7.8</v>
      </c>
      <c r="G35" s="246">
        <f>F35*1.21</f>
        <v>9.4379999999999988</v>
      </c>
    </row>
    <row r="36" spans="4:9" x14ac:dyDescent="0.25">
      <c r="D36" s="309"/>
      <c r="E36" s="310" t="s">
        <v>227</v>
      </c>
      <c r="F36" s="328">
        <v>0.4</v>
      </c>
      <c r="G36" s="330">
        <v>0.48400000000000004</v>
      </c>
    </row>
    <row r="37" spans="4:9" x14ac:dyDescent="0.25">
      <c r="F37" s="16" t="s">
        <v>1589</v>
      </c>
      <c r="G37" s="314">
        <f>SUM(G33:G36)</f>
        <v>18.143999999999998</v>
      </c>
    </row>
    <row r="41" spans="4:9" x14ac:dyDescent="0.25">
      <c r="F41" s="215"/>
      <c r="G41" s="215"/>
      <c r="H41" s="215"/>
      <c r="I41" s="305"/>
    </row>
  </sheetData>
  <mergeCells count="2">
    <mergeCell ref="G1:I1"/>
    <mergeCell ref="E29:H29"/>
  </mergeCells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59999389629810485"/>
    <pageSetUpPr fitToPage="1"/>
  </sheetPr>
  <dimension ref="B1:K73"/>
  <sheetViews>
    <sheetView showGridLines="0" zoomScale="91" zoomScaleNormal="91" workbookViewId="0">
      <selection activeCell="L24" sqref="L24"/>
    </sheetView>
  </sheetViews>
  <sheetFormatPr defaultRowHeight="15" x14ac:dyDescent="0.25"/>
  <cols>
    <col min="1" max="1" width="2.5703125" style="3" customWidth="1"/>
    <col min="2" max="2" width="59.28515625" style="3" customWidth="1"/>
    <col min="3" max="3" width="14" style="3" customWidth="1"/>
    <col min="4" max="4" width="9.140625" style="3" customWidth="1"/>
    <col min="5" max="6" width="13.42578125" style="3" customWidth="1"/>
    <col min="7" max="7" width="16" style="3" bestFit="1" customWidth="1"/>
    <col min="8" max="16384" width="9.140625" style="3"/>
  </cols>
  <sheetData>
    <row r="1" spans="2:10" ht="77.25" customHeight="1" x14ac:dyDescent="0.25">
      <c r="C1" s="571" t="s">
        <v>1663</v>
      </c>
      <c r="D1" s="571"/>
      <c r="E1" s="571"/>
    </row>
    <row r="2" spans="2:10" ht="33.75" customHeight="1" x14ac:dyDescent="0.25">
      <c r="B2" s="586" t="s">
        <v>1616</v>
      </c>
      <c r="C2" s="586"/>
      <c r="D2" s="586"/>
      <c r="E2" s="586"/>
    </row>
    <row r="3" spans="2:10" ht="14.25" customHeight="1" x14ac:dyDescent="0.25">
      <c r="B3" s="611" t="s">
        <v>27</v>
      </c>
      <c r="C3" s="611"/>
      <c r="D3" s="611"/>
      <c r="E3" s="611"/>
      <c r="F3" s="611"/>
      <c r="G3" s="334"/>
      <c r="H3" s="335"/>
      <c r="I3" s="335"/>
      <c r="J3" s="335"/>
    </row>
    <row r="4" spans="2:10" s="50" customFormat="1" ht="12.75" x14ac:dyDescent="0.2">
      <c r="B4" s="354" t="s">
        <v>28</v>
      </c>
      <c r="C4" s="354" t="s">
        <v>25</v>
      </c>
      <c r="F4" s="338"/>
      <c r="G4" s="338"/>
      <c r="H4" s="338"/>
      <c r="I4" s="338"/>
    </row>
    <row r="5" spans="2:10" s="50" customFormat="1" ht="12.75" x14ac:dyDescent="0.2">
      <c r="B5" s="49" t="s">
        <v>29</v>
      </c>
      <c r="C5" s="363">
        <f>C31</f>
        <v>587.59</v>
      </c>
      <c r="F5" s="338"/>
      <c r="G5" s="338"/>
      <c r="H5" s="338"/>
      <c r="I5" s="338"/>
    </row>
    <row r="6" spans="2:10" s="50" customFormat="1" ht="12.75" x14ac:dyDescent="0.2">
      <c r="B6" s="49" t="s">
        <v>30</v>
      </c>
      <c r="C6" s="640">
        <f>$C$41</f>
        <v>77.12</v>
      </c>
    </row>
    <row r="7" spans="2:10" s="50" customFormat="1" ht="12.75" x14ac:dyDescent="0.2">
      <c r="B7" s="49" t="s">
        <v>31</v>
      </c>
      <c r="C7" s="363">
        <f>C57</f>
        <v>3285.7448195789466</v>
      </c>
    </row>
    <row r="8" spans="2:10" s="50" customFormat="1" ht="12.75" x14ac:dyDescent="0.2">
      <c r="B8" s="49" t="s">
        <v>32</v>
      </c>
      <c r="C8" s="363">
        <f>F61</f>
        <v>38.535340000000005</v>
      </c>
      <c r="D8" s="336" t="s">
        <v>353</v>
      </c>
      <c r="E8" s="336"/>
      <c r="F8" s="336"/>
    </row>
    <row r="9" spans="2:10" s="50" customFormat="1" ht="12.75" x14ac:dyDescent="0.2">
      <c r="B9" s="364" t="s">
        <v>33</v>
      </c>
      <c r="C9" s="365">
        <f>SUM(C5:C8)</f>
        <v>3988.9901595789465</v>
      </c>
      <c r="D9" s="339"/>
      <c r="E9" s="339"/>
    </row>
    <row r="10" spans="2:10" s="50" customFormat="1" ht="12.75" x14ac:dyDescent="0.2"/>
    <row r="11" spans="2:10" s="50" customFormat="1" ht="25.5" customHeight="1" x14ac:dyDescent="0.2">
      <c r="B11" s="611" t="s">
        <v>34</v>
      </c>
      <c r="C11" s="611"/>
      <c r="D11" s="611"/>
      <c r="E11" s="611"/>
      <c r="F11" s="611"/>
    </row>
    <row r="12" spans="2:10" s="50" customFormat="1" ht="12.75" x14ac:dyDescent="0.2">
      <c r="B12" s="354" t="s">
        <v>35</v>
      </c>
      <c r="C12" s="354" t="s">
        <v>25</v>
      </c>
    </row>
    <row r="13" spans="2:10" s="50" customFormat="1" ht="12.75" x14ac:dyDescent="0.2">
      <c r="B13" s="340" t="s">
        <v>36</v>
      </c>
      <c r="C13" s="341">
        <f>17*4</f>
        <v>68</v>
      </c>
      <c r="D13" s="342"/>
    </row>
    <row r="14" spans="2:10" s="50" customFormat="1" ht="12.75" x14ac:dyDescent="0.2">
      <c r="B14" s="340" t="s">
        <v>37</v>
      </c>
      <c r="C14" s="341">
        <f>17.79*4</f>
        <v>71.16</v>
      </c>
      <c r="D14" s="342"/>
    </row>
    <row r="15" spans="2:10" s="50" customFormat="1" ht="12.75" x14ac:dyDescent="0.2">
      <c r="B15" s="340" t="s">
        <v>38</v>
      </c>
      <c r="C15" s="341">
        <f>6.05*4</f>
        <v>24.2</v>
      </c>
      <c r="D15" s="342"/>
    </row>
    <row r="16" spans="2:10" s="50" customFormat="1" ht="12.75" x14ac:dyDescent="0.2">
      <c r="B16" s="340" t="s">
        <v>39</v>
      </c>
      <c r="C16" s="341">
        <f>26.86*4</f>
        <v>107.44</v>
      </c>
      <c r="D16" s="342"/>
    </row>
    <row r="17" spans="2:4" s="50" customFormat="1" ht="12.75" x14ac:dyDescent="0.2">
      <c r="B17" s="343" t="s">
        <v>40</v>
      </c>
      <c r="C17" s="341">
        <f t="shared" ref="C17" si="0">SUM(C18:C30)</f>
        <v>316.79000000000008</v>
      </c>
      <c r="D17" s="342"/>
    </row>
    <row r="18" spans="2:4" s="50" customFormat="1" ht="25.5" x14ac:dyDescent="0.2">
      <c r="B18" s="370" t="s">
        <v>41</v>
      </c>
      <c r="C18" s="371">
        <v>79.08</v>
      </c>
      <c r="D18" s="342"/>
    </row>
    <row r="19" spans="2:4" s="50" customFormat="1" ht="12.75" x14ac:dyDescent="0.2">
      <c r="B19" s="370" t="s">
        <v>42</v>
      </c>
      <c r="C19" s="371">
        <v>140.47999999999999</v>
      </c>
      <c r="D19" s="342"/>
    </row>
    <row r="20" spans="2:4" s="50" customFormat="1" ht="12.75" x14ac:dyDescent="0.2">
      <c r="B20" s="372" t="s">
        <v>43</v>
      </c>
      <c r="C20" s="371">
        <v>3.6</v>
      </c>
      <c r="D20" s="342"/>
    </row>
    <row r="21" spans="2:4" s="50" customFormat="1" ht="38.25" x14ac:dyDescent="0.2">
      <c r="B21" s="372" t="s">
        <v>44</v>
      </c>
      <c r="C21" s="371">
        <v>33.4</v>
      </c>
      <c r="D21" s="342"/>
    </row>
    <row r="22" spans="2:4" s="50" customFormat="1" ht="12.75" x14ac:dyDescent="0.2">
      <c r="B22" s="372" t="s">
        <v>45</v>
      </c>
      <c r="C22" s="371">
        <v>8.0500000000000007</v>
      </c>
      <c r="D22" s="342"/>
    </row>
    <row r="23" spans="2:4" s="50" customFormat="1" ht="12.75" x14ac:dyDescent="0.2">
      <c r="B23" s="372" t="s">
        <v>46</v>
      </c>
      <c r="C23" s="371">
        <v>0.36</v>
      </c>
      <c r="D23" s="342"/>
    </row>
    <row r="24" spans="2:4" s="50" customFormat="1" ht="12.75" x14ac:dyDescent="0.2">
      <c r="B24" s="372" t="s">
        <v>47</v>
      </c>
      <c r="C24" s="371">
        <v>12.24</v>
      </c>
      <c r="D24" s="342"/>
    </row>
    <row r="25" spans="2:4" s="50" customFormat="1" ht="12.75" x14ac:dyDescent="0.2">
      <c r="B25" s="372" t="s">
        <v>45</v>
      </c>
      <c r="C25" s="371">
        <v>2.95</v>
      </c>
      <c r="D25" s="342"/>
    </row>
    <row r="26" spans="2:4" s="50" customFormat="1" ht="12.75" x14ac:dyDescent="0.2">
      <c r="B26" s="372" t="s">
        <v>48</v>
      </c>
      <c r="C26" s="371">
        <v>6.12</v>
      </c>
      <c r="D26" s="342"/>
    </row>
    <row r="27" spans="2:4" s="50" customFormat="1" ht="12.75" x14ac:dyDescent="0.2">
      <c r="B27" s="372" t="s">
        <v>45</v>
      </c>
      <c r="C27" s="371">
        <v>1.47</v>
      </c>
      <c r="D27" s="342"/>
    </row>
    <row r="28" spans="2:4" s="50" customFormat="1" ht="12.75" x14ac:dyDescent="0.2">
      <c r="B28" s="372" t="s">
        <v>49</v>
      </c>
      <c r="C28" s="371">
        <v>7.8</v>
      </c>
      <c r="D28" s="342"/>
    </row>
    <row r="29" spans="2:4" s="50" customFormat="1" ht="12.75" x14ac:dyDescent="0.2">
      <c r="B29" s="372" t="s">
        <v>45</v>
      </c>
      <c r="C29" s="371">
        <v>1.88</v>
      </c>
      <c r="D29" s="342"/>
    </row>
    <row r="30" spans="2:4" s="50" customFormat="1" ht="12.75" x14ac:dyDescent="0.2">
      <c r="B30" s="372" t="s">
        <v>50</v>
      </c>
      <c r="C30" s="371">
        <v>19.36</v>
      </c>
      <c r="D30" s="342"/>
    </row>
    <row r="31" spans="2:4" s="50" customFormat="1" ht="12.75" x14ac:dyDescent="0.2">
      <c r="B31" s="373" t="s">
        <v>33</v>
      </c>
      <c r="C31" s="374">
        <f>SUM(C13:C17)</f>
        <v>587.59</v>
      </c>
      <c r="D31" s="342"/>
    </row>
    <row r="32" spans="2:4" s="50" customFormat="1" ht="12.75" x14ac:dyDescent="0.2"/>
    <row r="33" spans="2:11" s="50" customFormat="1" ht="13.5" customHeight="1" x14ac:dyDescent="0.2">
      <c r="B33" s="611" t="s">
        <v>51</v>
      </c>
      <c r="C33" s="611"/>
      <c r="D33" s="611"/>
      <c r="E33" s="611"/>
      <c r="F33" s="611"/>
    </row>
    <row r="34" spans="2:11" s="50" customFormat="1" ht="12.75" x14ac:dyDescent="0.2">
      <c r="B34" s="356" t="s">
        <v>52</v>
      </c>
      <c r="C34" s="354" t="s">
        <v>25</v>
      </c>
      <c r="D34" s="344"/>
    </row>
    <row r="35" spans="2:11" s="50" customFormat="1" ht="12.75" x14ac:dyDescent="0.2">
      <c r="B35" s="345" t="s">
        <v>53</v>
      </c>
      <c r="C35" s="563">
        <v>16.8</v>
      </c>
      <c r="D35" s="346"/>
    </row>
    <row r="36" spans="2:11" s="50" customFormat="1" ht="12.75" x14ac:dyDescent="0.2">
      <c r="B36" s="347" t="s">
        <v>45</v>
      </c>
      <c r="C36" s="564">
        <v>4.05</v>
      </c>
      <c r="D36" s="346"/>
    </row>
    <row r="37" spans="2:11" s="50" customFormat="1" ht="12.75" x14ac:dyDescent="0.2">
      <c r="B37" s="348" t="s">
        <v>54</v>
      </c>
      <c r="C37" s="564">
        <v>9.66</v>
      </c>
      <c r="D37" s="346"/>
    </row>
    <row r="38" spans="2:11" s="50" customFormat="1" ht="12.75" x14ac:dyDescent="0.2">
      <c r="B38" s="347" t="s">
        <v>1620</v>
      </c>
      <c r="C38" s="564">
        <v>6.21</v>
      </c>
      <c r="D38" s="346"/>
    </row>
    <row r="39" spans="2:11" s="50" customFormat="1" ht="12.75" x14ac:dyDescent="0.2">
      <c r="B39" s="347" t="s">
        <v>55</v>
      </c>
      <c r="C39" s="564">
        <v>1.84</v>
      </c>
      <c r="D39" s="346"/>
    </row>
    <row r="40" spans="2:11" s="50" customFormat="1" ht="12.75" x14ac:dyDescent="0.2">
      <c r="B40" s="357" t="s">
        <v>56</v>
      </c>
      <c r="C40" s="565">
        <f t="shared" ref="C40" si="1">SUM(C35:C39)</f>
        <v>38.56</v>
      </c>
    </row>
    <row r="41" spans="2:11" s="50" customFormat="1" ht="12.75" x14ac:dyDescent="0.2">
      <c r="B41" s="357" t="s">
        <v>57</v>
      </c>
      <c r="C41" s="566">
        <f>C40*2</f>
        <v>77.12</v>
      </c>
    </row>
    <row r="42" spans="2:11" s="50" customFormat="1" ht="12.75" x14ac:dyDescent="0.2">
      <c r="B42" s="50" t="s">
        <v>1617</v>
      </c>
    </row>
    <row r="43" spans="2:11" s="50" customFormat="1" ht="12.75" x14ac:dyDescent="0.2">
      <c r="B43" s="50" t="s">
        <v>1618</v>
      </c>
    </row>
    <row r="44" spans="2:11" s="50" customFormat="1" ht="12.75" x14ac:dyDescent="0.2">
      <c r="B44" s="50" t="s">
        <v>1619</v>
      </c>
    </row>
    <row r="45" spans="2:11" s="50" customFormat="1" ht="20.25" customHeight="1" x14ac:dyDescent="0.2">
      <c r="B45" s="611" t="s">
        <v>58</v>
      </c>
      <c r="C45" s="611"/>
      <c r="D45" s="611"/>
      <c r="E45" s="611"/>
      <c r="F45" s="611"/>
    </row>
    <row r="46" spans="2:11" s="50" customFormat="1" ht="12.75" x14ac:dyDescent="0.2">
      <c r="B46" s="354" t="s">
        <v>35</v>
      </c>
      <c r="C46" s="354" t="s">
        <v>25</v>
      </c>
    </row>
    <row r="47" spans="2:11" s="50" customFormat="1" ht="12.75" x14ac:dyDescent="0.2">
      <c r="B47" s="58" t="s">
        <v>59</v>
      </c>
      <c r="C47" s="366">
        <v>1912.21</v>
      </c>
      <c r="E47" s="339"/>
    </row>
    <row r="48" spans="2:11" s="50" customFormat="1" ht="69.75" customHeight="1" x14ac:dyDescent="0.25">
      <c r="B48" s="367" t="s">
        <v>60</v>
      </c>
      <c r="C48" s="366">
        <f>(2530+2530*0.2409)/(19*8)*(1*3)</f>
        <v>61.963361842105257</v>
      </c>
      <c r="D48" s="612"/>
      <c r="E48" s="613"/>
      <c r="F48" s="613"/>
      <c r="G48" s="613"/>
      <c r="H48" s="613"/>
      <c r="I48" s="613"/>
      <c r="J48" s="613"/>
      <c r="K48" s="613"/>
    </row>
    <row r="49" spans="2:11" s="50" customFormat="1" ht="97.5" customHeight="1" x14ac:dyDescent="0.25">
      <c r="B49" s="367" t="s">
        <v>61</v>
      </c>
      <c r="C49" s="366">
        <f>(2530+2530*0.2409)/(19*8)*(1*4)</f>
        <v>82.617815789473681</v>
      </c>
      <c r="D49" s="612"/>
      <c r="E49" s="613"/>
      <c r="F49" s="613"/>
      <c r="G49" s="613"/>
      <c r="H49" s="613"/>
      <c r="I49" s="613"/>
      <c r="J49" s="613"/>
      <c r="K49" s="613"/>
    </row>
    <row r="50" spans="2:11" s="50" customFormat="1" ht="90" customHeight="1" x14ac:dyDescent="0.25">
      <c r="B50" s="367" t="s">
        <v>62</v>
      </c>
      <c r="C50" s="366">
        <f>(2277+2277*0.2409)/(19*8)*2*3</f>
        <v>111.53405131578947</v>
      </c>
      <c r="D50" s="612"/>
      <c r="E50" s="613"/>
      <c r="F50" s="613"/>
      <c r="G50" s="613"/>
      <c r="H50" s="613"/>
      <c r="I50" s="613"/>
      <c r="J50" s="613"/>
      <c r="K50" s="613"/>
    </row>
    <row r="51" spans="2:11" s="50" customFormat="1" ht="98.25" customHeight="1" x14ac:dyDescent="0.25">
      <c r="B51" s="367" t="s">
        <v>63</v>
      </c>
      <c r="C51" s="366">
        <f>(2277+2277*0.2409)/(19*8)*3*4</f>
        <v>223.06810263157894</v>
      </c>
      <c r="D51" s="612"/>
      <c r="E51" s="613"/>
      <c r="F51" s="613"/>
      <c r="G51" s="613"/>
      <c r="H51" s="613"/>
      <c r="I51" s="613"/>
      <c r="J51" s="613"/>
      <c r="K51" s="613"/>
    </row>
    <row r="52" spans="2:11" s="50" customFormat="1" ht="12.75" x14ac:dyDescent="0.2">
      <c r="B52" s="58" t="s">
        <v>64</v>
      </c>
      <c r="C52" s="368">
        <v>40.762480000000004</v>
      </c>
    </row>
    <row r="53" spans="2:11" s="50" customFormat="1" ht="12.75" x14ac:dyDescent="0.2">
      <c r="B53" s="58" t="s">
        <v>65</v>
      </c>
      <c r="C53" s="368">
        <v>51.267199999999995</v>
      </c>
    </row>
    <row r="54" spans="2:11" s="50" customFormat="1" ht="12.75" x14ac:dyDescent="0.2">
      <c r="B54" s="58" t="s">
        <v>66</v>
      </c>
      <c r="C54" s="368">
        <v>510.89060799999993</v>
      </c>
    </row>
    <row r="55" spans="2:11" s="50" customFormat="1" ht="12.75" x14ac:dyDescent="0.2">
      <c r="B55" s="58" t="s">
        <v>67</v>
      </c>
      <c r="C55" s="368">
        <v>3.9312</v>
      </c>
    </row>
    <row r="56" spans="2:11" s="50" customFormat="1" ht="12.75" x14ac:dyDescent="0.2">
      <c r="B56" s="58" t="s">
        <v>68</v>
      </c>
      <c r="C56" s="369">
        <v>287.5</v>
      </c>
    </row>
    <row r="57" spans="2:11" s="50" customFormat="1" ht="12.75" x14ac:dyDescent="0.2">
      <c r="B57" s="355" t="s">
        <v>69</v>
      </c>
      <c r="C57" s="358">
        <f>SUM(C47:C56)</f>
        <v>3285.7448195789466</v>
      </c>
    </row>
    <row r="58" spans="2:11" s="50" customFormat="1" ht="12.75" x14ac:dyDescent="0.2"/>
    <row r="59" spans="2:11" s="50" customFormat="1" ht="13.5" x14ac:dyDescent="0.25">
      <c r="B59" s="349" t="s">
        <v>70</v>
      </c>
      <c r="C59" s="99"/>
      <c r="D59" s="99"/>
      <c r="E59" s="99"/>
      <c r="F59" s="99"/>
    </row>
    <row r="60" spans="2:11" s="50" customFormat="1" ht="25.5" x14ac:dyDescent="0.2">
      <c r="B60" s="359" t="s">
        <v>35</v>
      </c>
      <c r="C60" s="359" t="s">
        <v>71</v>
      </c>
      <c r="D60" s="359" t="s">
        <v>72</v>
      </c>
      <c r="E60" s="360" t="s">
        <v>73</v>
      </c>
      <c r="F60" s="359" t="s">
        <v>74</v>
      </c>
    </row>
    <row r="61" spans="2:11" s="50" customFormat="1" ht="12.75" x14ac:dyDescent="0.2">
      <c r="B61" s="350" t="s">
        <v>75</v>
      </c>
      <c r="C61" s="351"/>
      <c r="D61" s="351"/>
      <c r="E61" s="361"/>
      <c r="F61" s="362">
        <f>SUM(F62:F65)</f>
        <v>38.535340000000005</v>
      </c>
    </row>
    <row r="62" spans="2:11" s="50" customFormat="1" ht="12.75" x14ac:dyDescent="0.2">
      <c r="B62" s="375" t="s">
        <v>53</v>
      </c>
      <c r="C62" s="376" t="s">
        <v>76</v>
      </c>
      <c r="D62" s="377">
        <f>1.5*2</f>
        <v>3</v>
      </c>
      <c r="E62" s="378">
        <v>4.2</v>
      </c>
      <c r="F62" s="379">
        <f>D62*E62</f>
        <v>12.600000000000001</v>
      </c>
    </row>
    <row r="63" spans="2:11" s="50" customFormat="1" ht="12.75" x14ac:dyDescent="0.2">
      <c r="B63" s="375" t="s">
        <v>45</v>
      </c>
      <c r="C63" s="376" t="s">
        <v>76</v>
      </c>
      <c r="D63" s="377">
        <f>1.5*2</f>
        <v>3</v>
      </c>
      <c r="E63" s="378">
        <f>E62*0.2409</f>
        <v>1.0117800000000001</v>
      </c>
      <c r="F63" s="379">
        <f>D63*E63</f>
        <v>3.0353400000000006</v>
      </c>
    </row>
    <row r="64" spans="2:11" s="50" customFormat="1" ht="12.75" x14ac:dyDescent="0.2">
      <c r="B64" s="375" t="s">
        <v>77</v>
      </c>
      <c r="C64" s="376" t="s">
        <v>78</v>
      </c>
      <c r="D64" s="377">
        <f>1.5*2</f>
        <v>3</v>
      </c>
      <c r="E64" s="378">
        <v>1.5</v>
      </c>
      <c r="F64" s="379">
        <f>D64*E64</f>
        <v>4.5</v>
      </c>
    </row>
    <row r="65" spans="2:6" s="50" customFormat="1" ht="12.75" x14ac:dyDescent="0.2">
      <c r="B65" s="375" t="s">
        <v>79</v>
      </c>
      <c r="C65" s="376" t="s">
        <v>80</v>
      </c>
      <c r="D65" s="377">
        <f>100*2</f>
        <v>200</v>
      </c>
      <c r="E65" s="378">
        <f>E67*E66</f>
        <v>9.1999999999999998E-2</v>
      </c>
      <c r="F65" s="379">
        <f>D65*E65</f>
        <v>18.399999999999999</v>
      </c>
    </row>
    <row r="66" spans="2:6" s="50" customFormat="1" ht="12.75" x14ac:dyDescent="0.2">
      <c r="B66" s="380" t="s">
        <v>81</v>
      </c>
      <c r="C66" s="381" t="s">
        <v>82</v>
      </c>
      <c r="D66" s="42"/>
      <c r="E66" s="382">
        <v>0.08</v>
      </c>
      <c r="F66" s="42"/>
    </row>
    <row r="67" spans="2:6" s="50" customFormat="1" ht="12.75" x14ac:dyDescent="0.2">
      <c r="B67" s="380" t="s">
        <v>83</v>
      </c>
      <c r="C67" s="381" t="s">
        <v>84</v>
      </c>
      <c r="D67" s="42"/>
      <c r="E67" s="382">
        <v>1.1499999999999999</v>
      </c>
      <c r="F67" s="42"/>
    </row>
    <row r="68" spans="2:6" s="50" customFormat="1" ht="12.75" x14ac:dyDescent="0.2">
      <c r="B68" s="99" t="s">
        <v>85</v>
      </c>
      <c r="C68" s="352"/>
      <c r="D68" s="99"/>
      <c r="E68" s="353"/>
      <c r="F68" s="99"/>
    </row>
    <row r="69" spans="2:6" s="50" customFormat="1" ht="12.75" x14ac:dyDescent="0.2">
      <c r="B69" s="99" t="s">
        <v>86</v>
      </c>
      <c r="C69" s="352"/>
      <c r="D69" s="99"/>
      <c r="E69" s="353"/>
      <c r="F69" s="99"/>
    </row>
    <row r="70" spans="2:6" s="50" customFormat="1" ht="12.75" x14ac:dyDescent="0.2">
      <c r="B70" s="99" t="s">
        <v>87</v>
      </c>
      <c r="C70" s="352"/>
      <c r="D70" s="99"/>
      <c r="E70" s="353"/>
      <c r="F70" s="99"/>
    </row>
    <row r="71" spans="2:6" s="50" customFormat="1" ht="12.75" x14ac:dyDescent="0.2"/>
    <row r="72" spans="2:6" s="50" customFormat="1" ht="12.75" x14ac:dyDescent="0.2"/>
    <row r="73" spans="2:6" s="50" customFormat="1" ht="12.75" x14ac:dyDescent="0.2"/>
  </sheetData>
  <mergeCells count="14">
    <mergeCell ref="D51:F51"/>
    <mergeCell ref="G51:K51"/>
    <mergeCell ref="D48:F48"/>
    <mergeCell ref="G48:K48"/>
    <mergeCell ref="D49:F49"/>
    <mergeCell ref="G49:K49"/>
    <mergeCell ref="D50:F50"/>
    <mergeCell ref="G50:K50"/>
    <mergeCell ref="B3:F3"/>
    <mergeCell ref="B11:F11"/>
    <mergeCell ref="B33:F33"/>
    <mergeCell ref="B45:F45"/>
    <mergeCell ref="C1:E1"/>
    <mergeCell ref="B2:E2"/>
  </mergeCells>
  <pageMargins left="0.7" right="0.7" top="0.75" bottom="0.75" header="0.3" footer="0.3"/>
  <pageSetup paperSize="9" scale="73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59999389629810485"/>
  </sheetPr>
  <dimension ref="B1:T39"/>
  <sheetViews>
    <sheetView zoomScale="89" zoomScaleNormal="89" workbookViewId="0">
      <selection activeCell="B6" sqref="B6"/>
    </sheetView>
  </sheetViews>
  <sheetFormatPr defaultRowHeight="15" x14ac:dyDescent="0.25"/>
  <cols>
    <col min="1" max="1" width="5.42578125" style="215" customWidth="1"/>
    <col min="2" max="2" width="16.5703125" style="215" customWidth="1"/>
    <col min="3" max="3" width="14.140625" style="215" customWidth="1"/>
    <col min="4" max="4" width="17.7109375" style="215" customWidth="1"/>
    <col min="5" max="6" width="11.140625" style="215" customWidth="1"/>
    <col min="7" max="8" width="9.140625" style="215"/>
    <col min="9" max="9" width="11.28515625" style="215" customWidth="1"/>
    <col min="10" max="10" width="11.85546875" style="215" customWidth="1"/>
    <col min="11" max="19" width="9.140625" style="215"/>
    <col min="20" max="20" width="9.5703125" style="215" bestFit="1" customWidth="1"/>
    <col min="21" max="16384" width="9.140625" style="215"/>
  </cols>
  <sheetData>
    <row r="1" spans="2:14" ht="77.25" customHeight="1" x14ac:dyDescent="0.25">
      <c r="I1" s="614" t="s">
        <v>1664</v>
      </c>
      <c r="J1" s="614"/>
      <c r="K1" s="614"/>
      <c r="L1" s="614"/>
      <c r="M1" s="614"/>
      <c r="N1" s="614"/>
    </row>
    <row r="3" spans="2:14" x14ac:dyDescent="0.25">
      <c r="B3" s="389" t="s">
        <v>354</v>
      </c>
      <c r="C3" s="3"/>
      <c r="D3" s="3"/>
      <c r="E3" s="3"/>
      <c r="F3" s="388"/>
      <c r="G3" s="3"/>
      <c r="H3" s="3"/>
      <c r="I3" s="393"/>
      <c r="J3" s="393"/>
      <c r="K3" s="393"/>
    </row>
    <row r="5" spans="2:14" ht="45.75" customHeight="1" x14ac:dyDescent="0.25">
      <c r="B5" s="142" t="s">
        <v>1670</v>
      </c>
      <c r="C5" s="394" t="s">
        <v>1621</v>
      </c>
      <c r="D5" s="394" t="s">
        <v>1622</v>
      </c>
      <c r="E5" s="395" t="s">
        <v>1624</v>
      </c>
      <c r="F5" s="395" t="s">
        <v>1623</v>
      </c>
    </row>
    <row r="6" spans="2:14" x14ac:dyDescent="0.25">
      <c r="B6" s="391">
        <v>1</v>
      </c>
      <c r="C6" s="391">
        <v>1</v>
      </c>
      <c r="D6" s="391">
        <v>11</v>
      </c>
      <c r="E6" s="390">
        <v>11.08</v>
      </c>
      <c r="F6" s="390">
        <f>D6*E6</f>
        <v>121.88</v>
      </c>
    </row>
    <row r="7" spans="2:14" x14ac:dyDescent="0.25">
      <c r="B7" s="391">
        <v>2</v>
      </c>
      <c r="C7" s="391">
        <v>2</v>
      </c>
      <c r="D7" s="391">
        <v>24</v>
      </c>
      <c r="E7" s="390">
        <v>11.08</v>
      </c>
      <c r="F7" s="390">
        <f t="shared" ref="F7:F36" si="0">D7*E7</f>
        <v>265.92</v>
      </c>
    </row>
    <row r="8" spans="2:14" x14ac:dyDescent="0.25">
      <c r="B8" s="391">
        <v>3</v>
      </c>
      <c r="C8" s="391">
        <v>2</v>
      </c>
      <c r="D8" s="391">
        <v>24</v>
      </c>
      <c r="E8" s="390">
        <v>11.08</v>
      </c>
      <c r="F8" s="390">
        <f t="shared" si="0"/>
        <v>265.92</v>
      </c>
    </row>
    <row r="9" spans="2:14" x14ac:dyDescent="0.25">
      <c r="B9" s="391">
        <v>4</v>
      </c>
      <c r="C9" s="391">
        <v>1</v>
      </c>
      <c r="D9" s="391">
        <v>11</v>
      </c>
      <c r="E9" s="390">
        <v>11.08</v>
      </c>
      <c r="F9" s="390">
        <f>D9*E9</f>
        <v>121.88</v>
      </c>
    </row>
    <row r="10" spans="2:14" x14ac:dyDescent="0.25">
      <c r="B10" s="390">
        <v>5</v>
      </c>
      <c r="C10" s="390">
        <v>8</v>
      </c>
      <c r="D10" s="390">
        <v>62</v>
      </c>
      <c r="E10" s="390">
        <v>11.08</v>
      </c>
      <c r="F10" s="390">
        <f t="shared" si="0"/>
        <v>686.96</v>
      </c>
    </row>
    <row r="11" spans="2:14" x14ac:dyDescent="0.25">
      <c r="B11" s="390">
        <v>6</v>
      </c>
      <c r="C11" s="390">
        <v>8</v>
      </c>
      <c r="D11" s="390">
        <v>73</v>
      </c>
      <c r="E11" s="390">
        <v>11.08</v>
      </c>
      <c r="F11" s="390">
        <f t="shared" si="0"/>
        <v>808.84</v>
      </c>
    </row>
    <row r="12" spans="2:14" x14ac:dyDescent="0.25">
      <c r="B12" s="390">
        <v>7</v>
      </c>
      <c r="C12" s="390">
        <v>8</v>
      </c>
      <c r="D12" s="390">
        <v>59</v>
      </c>
      <c r="E12" s="390">
        <v>11.08</v>
      </c>
      <c r="F12" s="390">
        <f t="shared" si="0"/>
        <v>653.72</v>
      </c>
    </row>
    <row r="13" spans="2:14" x14ac:dyDescent="0.25">
      <c r="B13" s="390">
        <v>8</v>
      </c>
      <c r="C13" s="390">
        <v>8</v>
      </c>
      <c r="D13" s="390">
        <v>63</v>
      </c>
      <c r="E13" s="390">
        <v>11.08</v>
      </c>
      <c r="F13" s="390">
        <f t="shared" si="0"/>
        <v>698.04</v>
      </c>
    </row>
    <row r="14" spans="2:14" x14ac:dyDescent="0.25">
      <c r="B14" s="391">
        <v>9</v>
      </c>
      <c r="C14" s="391">
        <v>2</v>
      </c>
      <c r="D14" s="391">
        <v>16</v>
      </c>
      <c r="E14" s="390">
        <v>11.08</v>
      </c>
      <c r="F14" s="390">
        <f t="shared" si="0"/>
        <v>177.28</v>
      </c>
    </row>
    <row r="15" spans="2:14" x14ac:dyDescent="0.25">
      <c r="B15" s="391">
        <v>10</v>
      </c>
      <c r="C15" s="391">
        <v>2</v>
      </c>
      <c r="D15" s="391">
        <v>16</v>
      </c>
      <c r="E15" s="390">
        <v>11.08</v>
      </c>
      <c r="F15" s="390">
        <f t="shared" si="0"/>
        <v>177.28</v>
      </c>
    </row>
    <row r="16" spans="2:14" x14ac:dyDescent="0.25">
      <c r="B16" s="390">
        <v>11</v>
      </c>
      <c r="C16" s="390">
        <v>7</v>
      </c>
      <c r="D16" s="390">
        <v>53</v>
      </c>
      <c r="E16" s="390">
        <v>11.08</v>
      </c>
      <c r="F16" s="390">
        <f t="shared" si="0"/>
        <v>587.24</v>
      </c>
    </row>
    <row r="17" spans="2:14" x14ac:dyDescent="0.25">
      <c r="B17" s="390">
        <v>12</v>
      </c>
      <c r="C17" s="390">
        <v>7</v>
      </c>
      <c r="D17" s="390">
        <v>59</v>
      </c>
      <c r="E17" s="390">
        <v>11.08</v>
      </c>
      <c r="F17" s="390">
        <f t="shared" si="0"/>
        <v>653.72</v>
      </c>
    </row>
    <row r="18" spans="2:14" x14ac:dyDescent="0.25">
      <c r="B18" s="390">
        <v>13</v>
      </c>
      <c r="C18" s="390">
        <v>8</v>
      </c>
      <c r="D18" s="390">
        <v>59</v>
      </c>
      <c r="E18" s="390">
        <v>11.08</v>
      </c>
      <c r="F18" s="390">
        <f t="shared" si="0"/>
        <v>653.72</v>
      </c>
    </row>
    <row r="19" spans="2:14" x14ac:dyDescent="0.25">
      <c r="B19" s="390">
        <v>14</v>
      </c>
      <c r="C19" s="390">
        <v>8</v>
      </c>
      <c r="D19" s="390">
        <v>60</v>
      </c>
      <c r="E19" s="390">
        <v>11.08</v>
      </c>
      <c r="F19" s="390">
        <f t="shared" si="0"/>
        <v>664.8</v>
      </c>
    </row>
    <row r="20" spans="2:14" x14ac:dyDescent="0.25">
      <c r="B20" s="390">
        <v>15</v>
      </c>
      <c r="C20" s="390">
        <v>7</v>
      </c>
      <c r="D20" s="390">
        <v>54</v>
      </c>
      <c r="E20" s="390">
        <v>11.08</v>
      </c>
      <c r="F20" s="390">
        <f t="shared" si="0"/>
        <v>598.32000000000005</v>
      </c>
    </row>
    <row r="21" spans="2:14" x14ac:dyDescent="0.25">
      <c r="B21" s="391">
        <v>16</v>
      </c>
      <c r="C21" s="391">
        <v>2</v>
      </c>
      <c r="D21" s="391">
        <v>19</v>
      </c>
      <c r="E21" s="390">
        <v>11.08</v>
      </c>
      <c r="F21" s="390">
        <f t="shared" si="0"/>
        <v>210.52</v>
      </c>
    </row>
    <row r="22" spans="2:14" x14ac:dyDescent="0.25">
      <c r="B22" s="391">
        <v>17</v>
      </c>
      <c r="C22" s="391">
        <v>2</v>
      </c>
      <c r="D22" s="391">
        <v>16</v>
      </c>
      <c r="E22" s="390">
        <v>11.08</v>
      </c>
      <c r="F22" s="390">
        <f t="shared" si="0"/>
        <v>177.28</v>
      </c>
    </row>
    <row r="23" spans="2:14" x14ac:dyDescent="0.25">
      <c r="B23" s="390">
        <v>18</v>
      </c>
      <c r="C23" s="390">
        <v>7</v>
      </c>
      <c r="D23" s="390">
        <v>57</v>
      </c>
      <c r="E23" s="390">
        <v>11.08</v>
      </c>
      <c r="F23" s="390">
        <f t="shared" si="0"/>
        <v>631.56000000000006</v>
      </c>
    </row>
    <row r="24" spans="2:14" x14ac:dyDescent="0.25">
      <c r="B24" s="390">
        <v>19</v>
      </c>
      <c r="C24" s="390">
        <v>8</v>
      </c>
      <c r="D24" s="390">
        <v>68</v>
      </c>
      <c r="E24" s="390">
        <v>11.08</v>
      </c>
      <c r="F24" s="390">
        <f t="shared" si="0"/>
        <v>753.44</v>
      </c>
    </row>
    <row r="25" spans="2:14" x14ac:dyDescent="0.25">
      <c r="B25" s="390">
        <v>20</v>
      </c>
      <c r="C25" s="390">
        <v>8</v>
      </c>
      <c r="D25" s="390">
        <v>70</v>
      </c>
      <c r="E25" s="390">
        <v>11.08</v>
      </c>
      <c r="F25" s="390">
        <f t="shared" si="0"/>
        <v>775.6</v>
      </c>
    </row>
    <row r="26" spans="2:14" x14ac:dyDescent="0.25">
      <c r="B26" s="390">
        <v>21</v>
      </c>
      <c r="C26" s="390">
        <v>8</v>
      </c>
      <c r="D26" s="390">
        <v>71</v>
      </c>
      <c r="E26" s="390">
        <v>11.08</v>
      </c>
      <c r="F26" s="390">
        <f t="shared" si="0"/>
        <v>786.68</v>
      </c>
    </row>
    <row r="27" spans="2:14" x14ac:dyDescent="0.25">
      <c r="B27" s="390">
        <v>22</v>
      </c>
      <c r="C27" s="390">
        <v>8</v>
      </c>
      <c r="D27" s="390">
        <v>65</v>
      </c>
      <c r="E27" s="390">
        <v>11.08</v>
      </c>
      <c r="F27" s="390">
        <f t="shared" si="0"/>
        <v>720.2</v>
      </c>
    </row>
    <row r="28" spans="2:14" x14ac:dyDescent="0.25">
      <c r="B28" s="391">
        <v>23</v>
      </c>
      <c r="C28" s="391">
        <v>2</v>
      </c>
      <c r="D28" s="391">
        <v>16</v>
      </c>
      <c r="E28" s="390">
        <v>11.08</v>
      </c>
      <c r="F28" s="390">
        <f t="shared" si="0"/>
        <v>177.28</v>
      </c>
    </row>
    <row r="29" spans="2:14" x14ac:dyDescent="0.25">
      <c r="B29" s="391">
        <v>24</v>
      </c>
      <c r="C29" s="391">
        <v>2</v>
      </c>
      <c r="D29" s="391">
        <v>17</v>
      </c>
      <c r="E29" s="390">
        <v>11.08</v>
      </c>
      <c r="F29" s="390">
        <f t="shared" si="0"/>
        <v>188.36</v>
      </c>
    </row>
    <row r="30" spans="2:14" x14ac:dyDescent="0.25">
      <c r="B30" s="390">
        <v>25</v>
      </c>
      <c r="C30" s="390">
        <v>8</v>
      </c>
      <c r="D30" s="390">
        <v>59</v>
      </c>
      <c r="E30" s="390">
        <v>11.08</v>
      </c>
      <c r="F30" s="390">
        <f t="shared" si="0"/>
        <v>653.72</v>
      </c>
      <c r="I30" s="270" t="s">
        <v>1608</v>
      </c>
      <c r="J30" s="270" t="s">
        <v>72</v>
      </c>
      <c r="K30" s="270" t="s">
        <v>195</v>
      </c>
      <c r="L30" s="189"/>
      <c r="M30" s="189"/>
      <c r="N30" s="189"/>
    </row>
    <row r="31" spans="2:14" x14ac:dyDescent="0.25">
      <c r="B31" s="390">
        <v>26</v>
      </c>
      <c r="C31" s="390">
        <v>8</v>
      </c>
      <c r="D31" s="390">
        <v>73</v>
      </c>
      <c r="E31" s="390">
        <v>11.08</v>
      </c>
      <c r="F31" s="390">
        <f t="shared" si="0"/>
        <v>808.84</v>
      </c>
      <c r="I31" s="271" t="s">
        <v>196</v>
      </c>
      <c r="J31" s="272">
        <f>J33-J32</f>
        <v>988</v>
      </c>
      <c r="K31" s="273">
        <f>J31/J33</f>
        <v>7.4695698193089896E-2</v>
      </c>
      <c r="L31" s="189"/>
      <c r="M31" s="189"/>
      <c r="N31" s="383"/>
    </row>
    <row r="32" spans="2:14" x14ac:dyDescent="0.25">
      <c r="B32" s="390">
        <v>27</v>
      </c>
      <c r="C32" s="390">
        <v>8</v>
      </c>
      <c r="D32" s="390">
        <v>76</v>
      </c>
      <c r="E32" s="390">
        <v>11.08</v>
      </c>
      <c r="F32" s="390">
        <f t="shared" si="0"/>
        <v>842.08</v>
      </c>
      <c r="I32" s="274" t="s">
        <v>93</v>
      </c>
      <c r="J32" s="275">
        <v>12239</v>
      </c>
      <c r="K32" s="276">
        <f>J32/J33</f>
        <v>0.92530430180691015</v>
      </c>
      <c r="L32" s="203" t="s">
        <v>197</v>
      </c>
      <c r="M32" s="189"/>
      <c r="N32" s="383"/>
    </row>
    <row r="33" spans="2:20" x14ac:dyDescent="0.25">
      <c r="B33" s="390">
        <v>28</v>
      </c>
      <c r="C33" s="390">
        <v>8</v>
      </c>
      <c r="D33" s="390">
        <v>71</v>
      </c>
      <c r="E33" s="390">
        <v>11.08</v>
      </c>
      <c r="F33" s="390">
        <f t="shared" si="0"/>
        <v>786.68</v>
      </c>
      <c r="I33" s="271" t="s">
        <v>198</v>
      </c>
      <c r="J33" s="277">
        <v>13227</v>
      </c>
      <c r="K33" s="278">
        <v>1</v>
      </c>
      <c r="N33" s="3"/>
      <c r="T33" s="384"/>
    </row>
    <row r="34" spans="2:20" x14ac:dyDescent="0.25">
      <c r="B34" s="390">
        <v>29</v>
      </c>
      <c r="C34" s="390">
        <v>8</v>
      </c>
      <c r="D34" s="390">
        <v>62</v>
      </c>
      <c r="E34" s="390">
        <v>11.08</v>
      </c>
      <c r="F34" s="390">
        <f t="shared" si="0"/>
        <v>686.96</v>
      </c>
    </row>
    <row r="35" spans="2:20" x14ac:dyDescent="0.25">
      <c r="B35" s="391">
        <v>30</v>
      </c>
      <c r="C35" s="391">
        <v>2</v>
      </c>
      <c r="D35" s="391">
        <v>16</v>
      </c>
      <c r="E35" s="390">
        <v>11.08</v>
      </c>
      <c r="F35" s="390">
        <f t="shared" si="0"/>
        <v>177.28</v>
      </c>
    </row>
    <row r="36" spans="2:20" x14ac:dyDescent="0.25">
      <c r="B36" s="391">
        <v>31</v>
      </c>
      <c r="C36" s="391">
        <v>1</v>
      </c>
      <c r="D36" s="391">
        <v>8</v>
      </c>
      <c r="E36" s="390">
        <v>11.08</v>
      </c>
      <c r="F36" s="390">
        <f t="shared" si="0"/>
        <v>88.64</v>
      </c>
    </row>
    <row r="37" spans="2:20" x14ac:dyDescent="0.25">
      <c r="B37" s="390" t="s">
        <v>198</v>
      </c>
      <c r="C37" s="390"/>
      <c r="D37" s="392">
        <f>SUM(D6:D36)</f>
        <v>1408</v>
      </c>
      <c r="E37" s="390"/>
      <c r="F37" s="396">
        <f>SUM(F6:F36)</f>
        <v>15600.640000000005</v>
      </c>
      <c r="I37" s="400">
        <f>K32</f>
        <v>0.92530430180691015</v>
      </c>
      <c r="J37" s="402">
        <f>F37*I37</f>
        <v>14435.33930294096</v>
      </c>
      <c r="K37" s="403" t="s">
        <v>1625</v>
      </c>
      <c r="L37" s="404"/>
      <c r="M37" s="267"/>
      <c r="N37" s="267"/>
      <c r="O37" s="267"/>
    </row>
    <row r="38" spans="2:20" x14ac:dyDescent="0.25">
      <c r="D38" s="266"/>
      <c r="F38" s="385"/>
      <c r="I38" s="399" t="s">
        <v>199</v>
      </c>
      <c r="J38" s="401"/>
      <c r="K38" s="386"/>
    </row>
    <row r="39" spans="2:20" x14ac:dyDescent="0.25">
      <c r="I39" s="398">
        <f>K31</f>
        <v>7.4695698193089896E-2</v>
      </c>
      <c r="J39" s="397">
        <f>F37*I39</f>
        <v>1165.3006970590463</v>
      </c>
      <c r="K39" s="386"/>
    </row>
  </sheetData>
  <mergeCells count="1">
    <mergeCell ref="I1:N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59999389629810485"/>
  </sheetPr>
  <dimension ref="B1:N44"/>
  <sheetViews>
    <sheetView showGridLines="0" zoomScale="85" zoomScaleNormal="85" workbookViewId="0">
      <selection activeCell="F1" sqref="F1:J1"/>
    </sheetView>
  </sheetViews>
  <sheetFormatPr defaultRowHeight="15" x14ac:dyDescent="0.25"/>
  <cols>
    <col min="1" max="1" width="5.5703125" style="3" customWidth="1"/>
    <col min="2" max="2" width="16.42578125" style="3" customWidth="1"/>
    <col min="3" max="3" width="15.28515625" style="204" customWidth="1"/>
    <col min="4" max="4" width="16.85546875" style="3" customWidth="1"/>
    <col min="5" max="5" width="17.140625" style="3" customWidth="1"/>
    <col min="6" max="7" width="9.140625" style="3"/>
    <col min="8" max="8" width="12.28515625" style="3" customWidth="1"/>
    <col min="9" max="16384" width="9.140625" style="3"/>
  </cols>
  <sheetData>
    <row r="1" spans="2:10" ht="71.25" customHeight="1" x14ac:dyDescent="0.25">
      <c r="F1" s="585" t="s">
        <v>1665</v>
      </c>
      <c r="G1" s="585"/>
      <c r="H1" s="585"/>
      <c r="I1" s="585"/>
      <c r="J1" s="585"/>
    </row>
    <row r="2" spans="2:10" ht="16.5" customHeight="1" x14ac:dyDescent="0.25"/>
    <row r="3" spans="2:10" s="389" customFormat="1" ht="16.5" customHeight="1" x14ac:dyDescent="0.25">
      <c r="B3" s="413" t="s">
        <v>1626</v>
      </c>
      <c r="C3" s="414"/>
      <c r="D3" s="413"/>
      <c r="E3" s="413"/>
      <c r="F3" s="413"/>
      <c r="G3" s="413"/>
    </row>
    <row r="5" spans="2:10" ht="57" x14ac:dyDescent="0.25">
      <c r="B5" s="143" t="s">
        <v>88</v>
      </c>
      <c r="C5" s="143" t="s">
        <v>259</v>
      </c>
      <c r="D5" s="142" t="s">
        <v>260</v>
      </c>
      <c r="E5" s="142" t="s">
        <v>261</v>
      </c>
    </row>
    <row r="6" spans="2:10" x14ac:dyDescent="0.25">
      <c r="B6" s="226">
        <v>43952</v>
      </c>
      <c r="C6" s="416" t="s">
        <v>258</v>
      </c>
      <c r="D6" s="241">
        <v>4</v>
      </c>
      <c r="E6" s="76">
        <v>48</v>
      </c>
    </row>
    <row r="7" spans="2:10" x14ac:dyDescent="0.25">
      <c r="B7" s="226">
        <v>43953</v>
      </c>
      <c r="C7" s="416" t="s">
        <v>258</v>
      </c>
      <c r="D7" s="241">
        <v>5</v>
      </c>
      <c r="E7" s="76">
        <f>D7*6</f>
        <v>30</v>
      </c>
    </row>
    <row r="8" spans="2:10" x14ac:dyDescent="0.25">
      <c r="B8" s="226">
        <v>43954</v>
      </c>
      <c r="C8" s="416" t="s">
        <v>262</v>
      </c>
      <c r="D8" s="241">
        <v>4</v>
      </c>
      <c r="E8" s="76">
        <f>D8*3</f>
        <v>12</v>
      </c>
    </row>
    <row r="9" spans="2:10" x14ac:dyDescent="0.25">
      <c r="B9" s="226">
        <v>43955</v>
      </c>
      <c r="C9" s="416" t="s">
        <v>258</v>
      </c>
      <c r="D9" s="241">
        <v>5</v>
      </c>
      <c r="E9" s="76">
        <v>60</v>
      </c>
    </row>
    <row r="10" spans="2:10" x14ac:dyDescent="0.25">
      <c r="B10" s="226">
        <v>43956</v>
      </c>
      <c r="C10" s="416" t="s">
        <v>257</v>
      </c>
      <c r="D10" s="241">
        <v>16</v>
      </c>
      <c r="E10" s="76">
        <f>D10*12</f>
        <v>192</v>
      </c>
    </row>
    <row r="11" spans="2:10" x14ac:dyDescent="0.25">
      <c r="B11" s="226">
        <v>43957</v>
      </c>
      <c r="C11" s="416" t="s">
        <v>257</v>
      </c>
      <c r="D11" s="241">
        <v>15</v>
      </c>
      <c r="E11" s="76">
        <f t="shared" ref="E11:E13" si="0">D11*12</f>
        <v>180</v>
      </c>
    </row>
    <row r="12" spans="2:10" x14ac:dyDescent="0.25">
      <c r="B12" s="226">
        <v>43958</v>
      </c>
      <c r="C12" s="416" t="s">
        <v>257</v>
      </c>
      <c r="D12" s="241">
        <v>15</v>
      </c>
      <c r="E12" s="76">
        <f t="shared" si="0"/>
        <v>180</v>
      </c>
    </row>
    <row r="13" spans="2:10" x14ac:dyDescent="0.25">
      <c r="B13" s="226">
        <v>43959</v>
      </c>
      <c r="C13" s="416" t="s">
        <v>257</v>
      </c>
      <c r="D13" s="241">
        <v>14</v>
      </c>
      <c r="E13" s="76">
        <f t="shared" si="0"/>
        <v>168</v>
      </c>
    </row>
    <row r="14" spans="2:10" x14ac:dyDescent="0.25">
      <c r="B14" s="226">
        <v>43960</v>
      </c>
      <c r="C14" s="416" t="s">
        <v>258</v>
      </c>
      <c r="D14" s="241">
        <v>5</v>
      </c>
      <c r="E14" s="76">
        <f>D14*6</f>
        <v>30</v>
      </c>
    </row>
    <row r="15" spans="2:10" x14ac:dyDescent="0.25">
      <c r="B15" s="226">
        <v>43961</v>
      </c>
      <c r="C15" s="416" t="s">
        <v>262</v>
      </c>
      <c r="D15" s="241">
        <v>5</v>
      </c>
      <c r="E15" s="221">
        <f>D15*3</f>
        <v>15</v>
      </c>
    </row>
    <row r="16" spans="2:10" x14ac:dyDescent="0.25">
      <c r="B16" s="226">
        <v>43962</v>
      </c>
      <c r="C16" s="416" t="s">
        <v>257</v>
      </c>
      <c r="D16" s="241">
        <v>15</v>
      </c>
      <c r="E16" s="221">
        <f>D16*12</f>
        <v>180</v>
      </c>
    </row>
    <row r="17" spans="2:13" x14ac:dyDescent="0.25">
      <c r="B17" s="226">
        <v>43963</v>
      </c>
      <c r="C17" s="416" t="s">
        <v>257</v>
      </c>
      <c r="D17" s="241">
        <v>14</v>
      </c>
      <c r="E17" s="221">
        <f t="shared" ref="E17:E20" si="1">D17*12</f>
        <v>168</v>
      </c>
    </row>
    <row r="18" spans="2:13" x14ac:dyDescent="0.25">
      <c r="B18" s="226">
        <v>43964</v>
      </c>
      <c r="C18" s="416" t="s">
        <v>257</v>
      </c>
      <c r="D18" s="241">
        <v>15</v>
      </c>
      <c r="E18" s="221">
        <f t="shared" si="1"/>
        <v>180</v>
      </c>
    </row>
    <row r="19" spans="2:13" x14ac:dyDescent="0.25">
      <c r="B19" s="226">
        <v>43965</v>
      </c>
      <c r="C19" s="416" t="s">
        <v>257</v>
      </c>
      <c r="D19" s="241">
        <v>13</v>
      </c>
      <c r="E19" s="221">
        <f t="shared" si="1"/>
        <v>156</v>
      </c>
    </row>
    <row r="20" spans="2:13" x14ac:dyDescent="0.25">
      <c r="B20" s="226">
        <v>43966</v>
      </c>
      <c r="C20" s="416" t="s">
        <v>257</v>
      </c>
      <c r="D20" s="241">
        <v>18</v>
      </c>
      <c r="E20" s="221">
        <f t="shared" si="1"/>
        <v>216</v>
      </c>
    </row>
    <row r="21" spans="2:13" x14ac:dyDescent="0.25">
      <c r="B21" s="226">
        <v>43967</v>
      </c>
      <c r="C21" s="416" t="s">
        <v>258</v>
      </c>
      <c r="D21" s="241">
        <v>8</v>
      </c>
      <c r="E21" s="415">
        <v>48</v>
      </c>
    </row>
    <row r="22" spans="2:13" x14ac:dyDescent="0.25">
      <c r="B22" s="226">
        <v>43968</v>
      </c>
      <c r="C22" s="416" t="s">
        <v>262</v>
      </c>
      <c r="D22" s="241">
        <v>6</v>
      </c>
      <c r="E22" s="76">
        <f>D22*3</f>
        <v>18</v>
      </c>
    </row>
    <row r="23" spans="2:13" x14ac:dyDescent="0.25">
      <c r="B23" s="226">
        <v>43969</v>
      </c>
      <c r="C23" s="416" t="s">
        <v>257</v>
      </c>
      <c r="D23" s="241">
        <v>18</v>
      </c>
      <c r="E23" s="76">
        <f>D23*12</f>
        <v>216</v>
      </c>
    </row>
    <row r="24" spans="2:13" x14ac:dyDescent="0.25">
      <c r="B24" s="226">
        <v>43970</v>
      </c>
      <c r="C24" s="416" t="s">
        <v>257</v>
      </c>
      <c r="D24" s="241">
        <v>21</v>
      </c>
      <c r="E24" s="76">
        <f t="shared" ref="E24:E27" si="2">D24*12</f>
        <v>252</v>
      </c>
    </row>
    <row r="25" spans="2:13" x14ac:dyDescent="0.25">
      <c r="B25" s="226">
        <v>43971</v>
      </c>
      <c r="C25" s="416" t="s">
        <v>257</v>
      </c>
      <c r="D25" s="241">
        <v>23</v>
      </c>
      <c r="E25" s="76">
        <f t="shared" si="2"/>
        <v>276</v>
      </c>
    </row>
    <row r="26" spans="2:13" x14ac:dyDescent="0.25">
      <c r="B26" s="226">
        <v>43972</v>
      </c>
      <c r="C26" s="416" t="s">
        <v>257</v>
      </c>
      <c r="D26" s="241">
        <v>22</v>
      </c>
      <c r="E26" s="76">
        <f t="shared" si="2"/>
        <v>264</v>
      </c>
    </row>
    <row r="27" spans="2:13" x14ac:dyDescent="0.25">
      <c r="B27" s="226">
        <v>43973</v>
      </c>
      <c r="C27" s="416" t="s">
        <v>257</v>
      </c>
      <c r="D27" s="241">
        <v>19</v>
      </c>
      <c r="E27" s="76">
        <f t="shared" si="2"/>
        <v>228</v>
      </c>
      <c r="H27" s="291" t="s">
        <v>1608</v>
      </c>
      <c r="I27" s="291" t="s">
        <v>72</v>
      </c>
      <c r="J27" s="291" t="s">
        <v>195</v>
      </c>
    </row>
    <row r="28" spans="2:13" x14ac:dyDescent="0.25">
      <c r="B28" s="226">
        <v>43974</v>
      </c>
      <c r="C28" s="416" t="s">
        <v>258</v>
      </c>
      <c r="D28" s="241">
        <v>6</v>
      </c>
      <c r="E28" s="76">
        <v>36</v>
      </c>
      <c r="H28" s="271" t="s">
        <v>199</v>
      </c>
      <c r="I28" s="322">
        <v>376</v>
      </c>
      <c r="J28" s="323">
        <f>I28/I30</f>
        <v>1.9686894601811614E-2</v>
      </c>
      <c r="M28" s="292"/>
    </row>
    <row r="29" spans="2:13" x14ac:dyDescent="0.25">
      <c r="B29" s="226">
        <v>43975</v>
      </c>
      <c r="C29" s="416" t="s">
        <v>262</v>
      </c>
      <c r="D29" s="241">
        <v>7</v>
      </c>
      <c r="E29" s="76">
        <v>21</v>
      </c>
      <c r="H29" s="293" t="s">
        <v>93</v>
      </c>
      <c r="I29" s="325">
        <v>18723</v>
      </c>
      <c r="J29" s="421">
        <f>I29/I30</f>
        <v>0.98031310539818839</v>
      </c>
      <c r="K29" s="295" t="s">
        <v>197</v>
      </c>
      <c r="M29" s="292"/>
    </row>
    <row r="30" spans="2:13" x14ac:dyDescent="0.25">
      <c r="B30" s="226">
        <v>43976</v>
      </c>
      <c r="C30" s="416" t="s">
        <v>257</v>
      </c>
      <c r="D30" s="241">
        <v>19</v>
      </c>
      <c r="E30" s="76">
        <f>D30*12</f>
        <v>228</v>
      </c>
      <c r="H30" s="271" t="s">
        <v>198</v>
      </c>
      <c r="I30" s="325">
        <v>19099</v>
      </c>
      <c r="J30" s="327">
        <v>1</v>
      </c>
    </row>
    <row r="31" spans="2:13" x14ac:dyDescent="0.25">
      <c r="B31" s="226">
        <v>43977</v>
      </c>
      <c r="C31" s="416" t="s">
        <v>257</v>
      </c>
      <c r="D31" s="241">
        <v>19</v>
      </c>
      <c r="E31" s="76">
        <f t="shared" ref="E31:E34" si="3">D31*12</f>
        <v>228</v>
      </c>
    </row>
    <row r="32" spans="2:13" x14ac:dyDescent="0.25">
      <c r="B32" s="226">
        <v>43978</v>
      </c>
      <c r="C32" s="416" t="s">
        <v>257</v>
      </c>
      <c r="D32" s="241">
        <v>17</v>
      </c>
      <c r="E32" s="76">
        <f t="shared" si="3"/>
        <v>204</v>
      </c>
    </row>
    <row r="33" spans="2:14" x14ac:dyDescent="0.25">
      <c r="B33" s="226">
        <v>43979</v>
      </c>
      <c r="C33" s="416" t="s">
        <v>257</v>
      </c>
      <c r="D33" s="241">
        <v>17</v>
      </c>
      <c r="E33" s="76">
        <f t="shared" si="3"/>
        <v>204</v>
      </c>
    </row>
    <row r="34" spans="2:14" x14ac:dyDescent="0.25">
      <c r="B34" s="226">
        <v>43980</v>
      </c>
      <c r="C34" s="416" t="s">
        <v>257</v>
      </c>
      <c r="D34" s="241">
        <v>14</v>
      </c>
      <c r="E34" s="76">
        <f t="shared" si="3"/>
        <v>168</v>
      </c>
    </row>
    <row r="35" spans="2:14" x14ac:dyDescent="0.25">
      <c r="B35" s="226">
        <v>43981</v>
      </c>
      <c r="C35" s="416" t="s">
        <v>258</v>
      </c>
      <c r="D35" s="417">
        <v>5</v>
      </c>
      <c r="E35" s="76">
        <v>30</v>
      </c>
    </row>
    <row r="36" spans="2:14" x14ac:dyDescent="0.25">
      <c r="B36" s="226">
        <v>43982</v>
      </c>
      <c r="C36" s="416" t="s">
        <v>262</v>
      </c>
      <c r="D36" s="241">
        <v>3</v>
      </c>
      <c r="E36" s="76">
        <v>9</v>
      </c>
    </row>
    <row r="37" spans="2:14" x14ac:dyDescent="0.25">
      <c r="B37" s="418" t="s">
        <v>1589</v>
      </c>
      <c r="C37" s="280"/>
      <c r="D37" s="280"/>
      <c r="E37" s="280">
        <f>SUM(E6:E36)</f>
        <v>4245</v>
      </c>
      <c r="H37" s="215"/>
      <c r="I37" s="215"/>
      <c r="J37" s="215"/>
      <c r="K37" s="215"/>
      <c r="L37" s="215"/>
      <c r="M37" s="215"/>
    </row>
    <row r="38" spans="2:14" ht="16.5" thickBot="1" x14ac:dyDescent="0.3">
      <c r="B38" s="215"/>
      <c r="C38" s="615" t="s">
        <v>1627</v>
      </c>
      <c r="D38" s="615"/>
      <c r="E38" s="280">
        <v>12.49</v>
      </c>
      <c r="H38" s="406"/>
      <c r="I38" s="407"/>
      <c r="J38" s="215"/>
      <c r="K38" s="215"/>
      <c r="L38" s="215"/>
      <c r="M38" s="189"/>
    </row>
    <row r="39" spans="2:14" ht="16.5" thickBot="1" x14ac:dyDescent="0.3">
      <c r="B39" s="215"/>
      <c r="C39" s="215"/>
      <c r="D39" s="215"/>
      <c r="E39" s="420">
        <f>E37*E38</f>
        <v>53020.05</v>
      </c>
      <c r="F39" s="296">
        <f>J29</f>
        <v>0.98031310539818839</v>
      </c>
      <c r="G39" s="3" t="s">
        <v>93</v>
      </c>
      <c r="H39" s="426">
        <f>E39*F39</f>
        <v>51976.249863867219</v>
      </c>
      <c r="I39" s="422" t="s">
        <v>1628</v>
      </c>
      <c r="J39" s="423"/>
      <c r="K39" s="424"/>
      <c r="L39" s="424"/>
      <c r="M39" s="424"/>
      <c r="N39" s="425"/>
    </row>
    <row r="40" spans="2:14" x14ac:dyDescent="0.25">
      <c r="B40" s="215"/>
      <c r="C40" s="215"/>
      <c r="D40" s="215"/>
      <c r="E40" s="215"/>
      <c r="F40" s="296">
        <f>J28</f>
        <v>1.9686894601811614E-2</v>
      </c>
      <c r="G40" s="3" t="s">
        <v>263</v>
      </c>
      <c r="H40" s="427">
        <f>E39*F40</f>
        <v>1043.800136132782</v>
      </c>
      <c r="I40" s="303"/>
      <c r="J40" s="408"/>
      <c r="K40" s="409"/>
      <c r="L40" s="393"/>
      <c r="M40" s="410"/>
    </row>
    <row r="41" spans="2:14" x14ac:dyDescent="0.25">
      <c r="H41" s="411"/>
      <c r="I41" s="303"/>
      <c r="J41" s="412"/>
      <c r="K41" s="393"/>
      <c r="L41" s="393"/>
      <c r="M41" s="393"/>
    </row>
    <row r="42" spans="2:14" x14ac:dyDescent="0.25">
      <c r="H42" s="393"/>
      <c r="I42" s="393"/>
      <c r="J42" s="393"/>
      <c r="K42" s="393"/>
      <c r="L42" s="393"/>
      <c r="M42" s="393"/>
    </row>
    <row r="44" spans="2:14" x14ac:dyDescent="0.25">
      <c r="D44" s="215"/>
    </row>
  </sheetData>
  <mergeCells count="2">
    <mergeCell ref="F1:J1"/>
    <mergeCell ref="C38:D3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E66"/>
  <sheetViews>
    <sheetView showGridLines="0" workbookViewId="0">
      <selection activeCell="E5" sqref="E5"/>
    </sheetView>
  </sheetViews>
  <sheetFormatPr defaultRowHeight="15" x14ac:dyDescent="0.25"/>
  <cols>
    <col min="1" max="1" width="4" style="3" customWidth="1"/>
    <col min="2" max="2" width="12.28515625" style="3" customWidth="1"/>
    <col min="3" max="3" width="54.28515625" style="3" customWidth="1"/>
    <col min="4" max="4" width="14.140625" style="3" customWidth="1"/>
    <col min="5" max="5" width="14.7109375" style="13" customWidth="1"/>
    <col min="6" max="16384" width="9.140625" style="3"/>
  </cols>
  <sheetData>
    <row r="1" spans="2:5" ht="84" customHeight="1" x14ac:dyDescent="0.25">
      <c r="B1" s="47"/>
      <c r="C1" s="47"/>
      <c r="D1" s="569" t="s">
        <v>1559</v>
      </c>
      <c r="E1" s="569"/>
    </row>
    <row r="2" spans="2:5" ht="29.25" customHeight="1" x14ac:dyDescent="0.25">
      <c r="B2" s="567" t="s">
        <v>812</v>
      </c>
      <c r="C2" s="567"/>
      <c r="D2" s="567"/>
      <c r="E2" s="567"/>
    </row>
    <row r="3" spans="2:5" ht="30.75" customHeight="1" x14ac:dyDescent="0.25">
      <c r="B3" s="568" t="s">
        <v>1555</v>
      </c>
      <c r="C3" s="568"/>
      <c r="D3" s="568"/>
      <c r="E3" s="568"/>
    </row>
    <row r="4" spans="2:5" ht="40.5" customHeight="1" x14ac:dyDescent="0.25">
      <c r="B4" s="4" t="s">
        <v>368</v>
      </c>
      <c r="C4" s="4" t="s">
        <v>369</v>
      </c>
      <c r="D4" s="4" t="s">
        <v>813</v>
      </c>
      <c r="E4" s="4" t="s">
        <v>814</v>
      </c>
    </row>
    <row r="5" spans="2:5" x14ac:dyDescent="0.25">
      <c r="B5" s="4"/>
      <c r="C5" s="5" t="s">
        <v>345</v>
      </c>
      <c r="D5" s="39">
        <f>SUM(D6:D66)</f>
        <v>354.70000000000005</v>
      </c>
      <c r="E5" s="6">
        <f>SUM(E6:E66)</f>
        <v>150</v>
      </c>
    </row>
    <row r="6" spans="2:5" x14ac:dyDescent="0.25">
      <c r="B6" s="7">
        <v>10000347</v>
      </c>
      <c r="C6" s="8" t="s">
        <v>815</v>
      </c>
      <c r="D6" s="9">
        <v>10</v>
      </c>
      <c r="E6" s="10">
        <v>5</v>
      </c>
    </row>
    <row r="7" spans="2:5" x14ac:dyDescent="0.25">
      <c r="B7" s="7">
        <v>10000390</v>
      </c>
      <c r="C7" s="8" t="s">
        <v>816</v>
      </c>
      <c r="D7" s="9">
        <v>2</v>
      </c>
      <c r="E7" s="10">
        <v>1</v>
      </c>
    </row>
    <row r="8" spans="2:5" x14ac:dyDescent="0.25">
      <c r="B8" s="7">
        <v>10000962</v>
      </c>
      <c r="C8" s="8" t="s">
        <v>817</v>
      </c>
      <c r="D8" s="9">
        <v>16</v>
      </c>
      <c r="E8" s="10">
        <v>4</v>
      </c>
    </row>
    <row r="9" spans="2:5" x14ac:dyDescent="0.25">
      <c r="B9" s="7">
        <v>10000969</v>
      </c>
      <c r="C9" s="8" t="s">
        <v>818</v>
      </c>
      <c r="D9" s="9">
        <v>2</v>
      </c>
      <c r="E9" s="10">
        <v>1</v>
      </c>
    </row>
    <row r="10" spans="2:5" x14ac:dyDescent="0.25">
      <c r="B10" s="7">
        <v>10001410</v>
      </c>
      <c r="C10" s="8" t="s">
        <v>819</v>
      </c>
      <c r="D10" s="11">
        <v>4</v>
      </c>
      <c r="E10" s="12">
        <v>2</v>
      </c>
    </row>
    <row r="11" spans="2:5" x14ac:dyDescent="0.25">
      <c r="B11" s="7">
        <v>10001462</v>
      </c>
      <c r="C11" s="8" t="s">
        <v>1473</v>
      </c>
      <c r="D11" s="11">
        <v>8</v>
      </c>
      <c r="E11" s="12">
        <v>3</v>
      </c>
    </row>
    <row r="12" spans="2:5" x14ac:dyDescent="0.25">
      <c r="B12" s="7">
        <v>10001588</v>
      </c>
      <c r="C12" s="8" t="s">
        <v>1474</v>
      </c>
      <c r="D12" s="11">
        <v>2.85</v>
      </c>
      <c r="E12" s="12">
        <v>1</v>
      </c>
    </row>
    <row r="13" spans="2:5" x14ac:dyDescent="0.25">
      <c r="B13" s="7">
        <v>10001681</v>
      </c>
      <c r="C13" s="8" t="s">
        <v>822</v>
      </c>
      <c r="D13" s="9">
        <v>2</v>
      </c>
      <c r="E13" s="10">
        <v>1</v>
      </c>
    </row>
    <row r="14" spans="2:5" x14ac:dyDescent="0.25">
      <c r="B14" s="7">
        <v>10040307</v>
      </c>
      <c r="C14" s="8" t="s">
        <v>823</v>
      </c>
      <c r="D14" s="9">
        <v>2</v>
      </c>
      <c r="E14" s="10">
        <v>1</v>
      </c>
    </row>
    <row r="15" spans="2:5" x14ac:dyDescent="0.25">
      <c r="B15" s="7">
        <v>10064103</v>
      </c>
      <c r="C15" s="8" t="s">
        <v>824</v>
      </c>
      <c r="D15" s="9">
        <v>2</v>
      </c>
      <c r="E15" s="10">
        <v>1</v>
      </c>
    </row>
    <row r="16" spans="2:5" x14ac:dyDescent="0.25">
      <c r="B16" s="7">
        <v>10064111</v>
      </c>
      <c r="C16" s="8" t="s">
        <v>825</v>
      </c>
      <c r="D16" s="9">
        <v>1</v>
      </c>
      <c r="E16" s="10">
        <v>1</v>
      </c>
    </row>
    <row r="17" spans="2:5" x14ac:dyDescent="0.25">
      <c r="B17" s="7">
        <v>10064120</v>
      </c>
      <c r="C17" s="8" t="s">
        <v>826</v>
      </c>
      <c r="D17" s="9">
        <v>4</v>
      </c>
      <c r="E17" s="10">
        <v>3</v>
      </c>
    </row>
    <row r="18" spans="2:5" x14ac:dyDescent="0.25">
      <c r="B18" s="7">
        <v>10065405</v>
      </c>
      <c r="C18" s="8" t="s">
        <v>1475</v>
      </c>
      <c r="D18" s="9">
        <v>26</v>
      </c>
      <c r="E18" s="10">
        <v>12</v>
      </c>
    </row>
    <row r="19" spans="2:5" x14ac:dyDescent="0.25">
      <c r="B19" s="7">
        <v>10077454</v>
      </c>
      <c r="C19" s="8" t="s">
        <v>828</v>
      </c>
      <c r="D19" s="9">
        <v>10</v>
      </c>
      <c r="E19" s="10">
        <v>5</v>
      </c>
    </row>
    <row r="20" spans="2:5" x14ac:dyDescent="0.25">
      <c r="B20" s="7">
        <v>19275417</v>
      </c>
      <c r="C20" s="8" t="s">
        <v>829</v>
      </c>
      <c r="D20" s="9">
        <v>3</v>
      </c>
      <c r="E20" s="10">
        <v>2</v>
      </c>
    </row>
    <row r="21" spans="2:5" x14ac:dyDescent="0.25">
      <c r="B21" s="7">
        <v>19275431</v>
      </c>
      <c r="C21" s="8" t="s">
        <v>830</v>
      </c>
      <c r="D21" s="9">
        <v>2</v>
      </c>
      <c r="E21" s="10">
        <v>1</v>
      </c>
    </row>
    <row r="22" spans="2:5" x14ac:dyDescent="0.25">
      <c r="B22" s="7">
        <v>19375419</v>
      </c>
      <c r="C22" s="8" t="s">
        <v>831</v>
      </c>
      <c r="D22" s="9">
        <v>4</v>
      </c>
      <c r="E22" s="10">
        <v>2</v>
      </c>
    </row>
    <row r="23" spans="2:5" x14ac:dyDescent="0.25">
      <c r="B23" s="7">
        <v>19475417</v>
      </c>
      <c r="C23" s="8" t="s">
        <v>832</v>
      </c>
      <c r="D23" s="9">
        <v>4</v>
      </c>
      <c r="E23" s="10">
        <v>1</v>
      </c>
    </row>
    <row r="24" spans="2:5" x14ac:dyDescent="0.25">
      <c r="B24" s="7">
        <v>19475429</v>
      </c>
      <c r="C24" s="8" t="s">
        <v>833</v>
      </c>
      <c r="D24" s="9">
        <v>2</v>
      </c>
      <c r="E24" s="10">
        <v>1</v>
      </c>
    </row>
    <row r="25" spans="2:5" x14ac:dyDescent="0.25">
      <c r="B25" s="7">
        <v>19475438</v>
      </c>
      <c r="C25" s="8" t="s">
        <v>834</v>
      </c>
      <c r="D25" s="9">
        <v>1</v>
      </c>
      <c r="E25" s="10">
        <v>1</v>
      </c>
    </row>
    <row r="26" spans="2:5" x14ac:dyDescent="0.25">
      <c r="B26" s="7">
        <v>19475441</v>
      </c>
      <c r="C26" s="8" t="s">
        <v>835</v>
      </c>
      <c r="D26" s="9">
        <v>10</v>
      </c>
      <c r="E26" s="10">
        <v>5</v>
      </c>
    </row>
    <row r="27" spans="2:5" x14ac:dyDescent="0.25">
      <c r="B27" s="7">
        <v>19477416</v>
      </c>
      <c r="C27" s="8" t="s">
        <v>1476</v>
      </c>
      <c r="D27" s="9">
        <v>2</v>
      </c>
      <c r="E27" s="10">
        <v>1</v>
      </c>
    </row>
    <row r="28" spans="2:5" x14ac:dyDescent="0.25">
      <c r="B28" s="7">
        <v>50000134</v>
      </c>
      <c r="C28" s="8" t="s">
        <v>510</v>
      </c>
      <c r="D28" s="9">
        <v>51</v>
      </c>
      <c r="E28" s="10">
        <v>14</v>
      </c>
    </row>
    <row r="29" spans="2:5" x14ac:dyDescent="0.25">
      <c r="B29" s="7">
        <v>50000138</v>
      </c>
      <c r="C29" s="8" t="s">
        <v>836</v>
      </c>
      <c r="D29" s="9">
        <v>15</v>
      </c>
      <c r="E29" s="10">
        <v>8</v>
      </c>
    </row>
    <row r="30" spans="2:5" x14ac:dyDescent="0.25">
      <c r="B30" s="7">
        <v>50065401</v>
      </c>
      <c r="C30" s="8" t="s">
        <v>837</v>
      </c>
      <c r="D30" s="9">
        <v>2</v>
      </c>
      <c r="E30" s="10">
        <v>1</v>
      </c>
    </row>
    <row r="31" spans="2:5" x14ac:dyDescent="0.25">
      <c r="B31" s="7">
        <v>50075410</v>
      </c>
      <c r="C31" s="8" t="s">
        <v>1477</v>
      </c>
      <c r="D31" s="9">
        <v>5</v>
      </c>
      <c r="E31" s="10">
        <v>3</v>
      </c>
    </row>
    <row r="32" spans="2:5" x14ac:dyDescent="0.25">
      <c r="B32" s="7">
        <v>130000032</v>
      </c>
      <c r="C32" s="8" t="s">
        <v>838</v>
      </c>
      <c r="D32" s="9">
        <v>6</v>
      </c>
      <c r="E32" s="10">
        <v>1</v>
      </c>
    </row>
    <row r="33" spans="2:5" x14ac:dyDescent="0.25">
      <c r="B33" s="7">
        <v>130000056</v>
      </c>
      <c r="C33" s="8" t="s">
        <v>839</v>
      </c>
      <c r="D33" s="9">
        <v>4</v>
      </c>
      <c r="E33" s="10">
        <v>1</v>
      </c>
    </row>
    <row r="34" spans="2:5" x14ac:dyDescent="0.25">
      <c r="B34" s="7">
        <v>170075405</v>
      </c>
      <c r="C34" s="8" t="s">
        <v>450</v>
      </c>
      <c r="D34" s="9">
        <v>2</v>
      </c>
      <c r="E34" s="10">
        <v>1</v>
      </c>
    </row>
    <row r="35" spans="2:5" x14ac:dyDescent="0.25">
      <c r="B35" s="7">
        <v>170075443</v>
      </c>
      <c r="C35" s="8" t="s">
        <v>452</v>
      </c>
      <c r="D35" s="9">
        <v>2</v>
      </c>
      <c r="E35" s="10">
        <v>1</v>
      </c>
    </row>
    <row r="36" spans="2:5" x14ac:dyDescent="0.25">
      <c r="B36" s="7">
        <v>170077439</v>
      </c>
      <c r="C36" s="8" t="s">
        <v>1478</v>
      </c>
      <c r="D36" s="9">
        <v>8</v>
      </c>
      <c r="E36" s="10">
        <v>2</v>
      </c>
    </row>
    <row r="37" spans="2:5" x14ac:dyDescent="0.25">
      <c r="B37" s="7">
        <v>170077441</v>
      </c>
      <c r="C37" s="8" t="s">
        <v>461</v>
      </c>
      <c r="D37" s="9">
        <v>10</v>
      </c>
      <c r="E37" s="10">
        <v>5</v>
      </c>
    </row>
    <row r="38" spans="2:5" x14ac:dyDescent="0.25">
      <c r="B38" s="7">
        <v>210075422</v>
      </c>
      <c r="C38" s="8" t="s">
        <v>1479</v>
      </c>
      <c r="D38" s="9">
        <v>4</v>
      </c>
      <c r="E38" s="10">
        <v>1</v>
      </c>
    </row>
    <row r="39" spans="2:5" x14ac:dyDescent="0.25">
      <c r="B39" s="7">
        <v>250000081</v>
      </c>
      <c r="C39" s="8" t="s">
        <v>1480</v>
      </c>
      <c r="D39" s="9">
        <v>4</v>
      </c>
      <c r="E39" s="10">
        <v>2</v>
      </c>
    </row>
    <row r="40" spans="2:5" x14ac:dyDescent="0.25">
      <c r="B40" s="7">
        <v>270065201</v>
      </c>
      <c r="C40" s="8" t="s">
        <v>430</v>
      </c>
      <c r="D40" s="9">
        <v>6</v>
      </c>
      <c r="E40" s="10">
        <v>5</v>
      </c>
    </row>
    <row r="41" spans="2:5" x14ac:dyDescent="0.25">
      <c r="B41" s="7">
        <v>360200027</v>
      </c>
      <c r="C41" s="8" t="s">
        <v>840</v>
      </c>
      <c r="D41" s="9">
        <v>4</v>
      </c>
      <c r="E41" s="10">
        <v>2</v>
      </c>
    </row>
    <row r="42" spans="2:5" x14ac:dyDescent="0.25">
      <c r="B42" s="7">
        <v>400200015</v>
      </c>
      <c r="C42" s="8" t="s">
        <v>752</v>
      </c>
      <c r="D42" s="9">
        <v>2</v>
      </c>
      <c r="E42" s="10">
        <v>1</v>
      </c>
    </row>
    <row r="43" spans="2:5" x14ac:dyDescent="0.25">
      <c r="B43" s="7">
        <v>400200026</v>
      </c>
      <c r="C43" s="8" t="s">
        <v>756</v>
      </c>
      <c r="D43" s="9">
        <v>2</v>
      </c>
      <c r="E43" s="10">
        <v>2</v>
      </c>
    </row>
    <row r="44" spans="2:5" x14ac:dyDescent="0.25">
      <c r="B44" s="7">
        <v>500200030</v>
      </c>
      <c r="C44" s="8" t="s">
        <v>652</v>
      </c>
      <c r="D44" s="9">
        <v>2</v>
      </c>
      <c r="E44" s="10">
        <v>1</v>
      </c>
    </row>
    <row r="45" spans="2:5" x14ac:dyDescent="0.25">
      <c r="B45" s="7">
        <v>546700010</v>
      </c>
      <c r="C45" s="8" t="s">
        <v>732</v>
      </c>
      <c r="D45" s="9">
        <v>6</v>
      </c>
      <c r="E45" s="10">
        <v>3</v>
      </c>
    </row>
    <row r="46" spans="2:5" x14ac:dyDescent="0.25">
      <c r="B46" s="7">
        <v>620200046</v>
      </c>
      <c r="C46" s="8" t="s">
        <v>382</v>
      </c>
      <c r="D46" s="9">
        <v>3</v>
      </c>
      <c r="E46" s="10">
        <v>2</v>
      </c>
    </row>
    <row r="47" spans="2:5" x14ac:dyDescent="0.25">
      <c r="B47" s="7">
        <v>641600005</v>
      </c>
      <c r="C47" s="8" t="s">
        <v>483</v>
      </c>
      <c r="D47" s="9">
        <v>4</v>
      </c>
      <c r="E47" s="10">
        <v>1</v>
      </c>
    </row>
    <row r="48" spans="2:5" x14ac:dyDescent="0.25">
      <c r="B48" s="7">
        <v>647900003</v>
      </c>
      <c r="C48" s="8" t="s">
        <v>1481</v>
      </c>
      <c r="D48" s="9">
        <v>7</v>
      </c>
      <c r="E48" s="10">
        <v>4</v>
      </c>
    </row>
    <row r="49" spans="2:5" x14ac:dyDescent="0.25">
      <c r="B49" s="7">
        <v>661400017</v>
      </c>
      <c r="C49" s="8" t="s">
        <v>841</v>
      </c>
      <c r="D49" s="9">
        <v>2</v>
      </c>
      <c r="E49" s="10">
        <v>1</v>
      </c>
    </row>
    <row r="50" spans="2:5" x14ac:dyDescent="0.25">
      <c r="B50" s="7">
        <v>700200030</v>
      </c>
      <c r="C50" s="8" t="s">
        <v>672</v>
      </c>
      <c r="D50" s="9">
        <v>2</v>
      </c>
      <c r="E50" s="10">
        <v>1</v>
      </c>
    </row>
    <row r="51" spans="2:5" x14ac:dyDescent="0.25">
      <c r="B51" s="7">
        <v>766300002</v>
      </c>
      <c r="C51" s="8" t="s">
        <v>842</v>
      </c>
      <c r="D51" s="9">
        <v>6</v>
      </c>
      <c r="E51" s="10">
        <v>2</v>
      </c>
    </row>
    <row r="52" spans="2:5" x14ac:dyDescent="0.25">
      <c r="B52" s="7">
        <v>780200012</v>
      </c>
      <c r="C52" s="8" t="s">
        <v>547</v>
      </c>
      <c r="D52" s="9">
        <v>8</v>
      </c>
      <c r="E52" s="10">
        <v>2</v>
      </c>
    </row>
    <row r="53" spans="2:5" x14ac:dyDescent="0.25">
      <c r="B53" s="7">
        <v>801200011</v>
      </c>
      <c r="C53" s="8" t="s">
        <v>843</v>
      </c>
      <c r="D53" s="9">
        <v>4</v>
      </c>
      <c r="E53" s="10">
        <v>2</v>
      </c>
    </row>
    <row r="54" spans="2:5" x14ac:dyDescent="0.25">
      <c r="B54" s="7">
        <v>801200040</v>
      </c>
      <c r="C54" s="8" t="s">
        <v>844</v>
      </c>
      <c r="D54" s="9">
        <v>4</v>
      </c>
      <c r="E54" s="10">
        <v>2</v>
      </c>
    </row>
    <row r="55" spans="2:5" x14ac:dyDescent="0.25">
      <c r="B55" s="7">
        <v>801200046</v>
      </c>
      <c r="C55" s="8" t="s">
        <v>587</v>
      </c>
      <c r="D55" s="9">
        <v>1</v>
      </c>
      <c r="E55" s="10">
        <v>1</v>
      </c>
    </row>
    <row r="56" spans="2:5" x14ac:dyDescent="0.25">
      <c r="B56" s="7">
        <v>801600081</v>
      </c>
      <c r="C56" s="8" t="s">
        <v>585</v>
      </c>
      <c r="D56" s="9">
        <v>2</v>
      </c>
      <c r="E56" s="10">
        <v>1</v>
      </c>
    </row>
    <row r="57" spans="2:5" x14ac:dyDescent="0.25">
      <c r="B57" s="7">
        <v>804400003</v>
      </c>
      <c r="C57" s="8" t="s">
        <v>595</v>
      </c>
      <c r="D57" s="9">
        <v>2</v>
      </c>
      <c r="E57" s="10">
        <v>1</v>
      </c>
    </row>
    <row r="58" spans="2:5" x14ac:dyDescent="0.25">
      <c r="B58" s="7">
        <v>804465401</v>
      </c>
      <c r="C58" s="8" t="s">
        <v>596</v>
      </c>
      <c r="D58" s="9">
        <v>2</v>
      </c>
      <c r="E58" s="10">
        <v>1</v>
      </c>
    </row>
    <row r="59" spans="2:5" x14ac:dyDescent="0.25">
      <c r="B59" s="7">
        <v>805200002</v>
      </c>
      <c r="C59" s="8" t="s">
        <v>845</v>
      </c>
      <c r="D59" s="9">
        <v>2</v>
      </c>
      <c r="E59" s="10">
        <v>1</v>
      </c>
    </row>
    <row r="60" spans="2:5" x14ac:dyDescent="0.25">
      <c r="B60" s="7">
        <v>805277402</v>
      </c>
      <c r="C60" s="8" t="s">
        <v>846</v>
      </c>
      <c r="D60" s="9">
        <v>10</v>
      </c>
      <c r="E60" s="10">
        <v>4</v>
      </c>
    </row>
    <row r="61" spans="2:5" x14ac:dyDescent="0.25">
      <c r="B61" s="7">
        <v>807635202</v>
      </c>
      <c r="C61" s="8" t="s">
        <v>847</v>
      </c>
      <c r="D61" s="9">
        <v>17</v>
      </c>
      <c r="E61" s="10">
        <v>9</v>
      </c>
    </row>
    <row r="62" spans="2:5" x14ac:dyDescent="0.25">
      <c r="B62" s="7">
        <v>880200015</v>
      </c>
      <c r="C62" s="8" t="s">
        <v>1482</v>
      </c>
      <c r="D62" s="9">
        <v>4</v>
      </c>
      <c r="E62" s="10">
        <v>1</v>
      </c>
    </row>
    <row r="63" spans="2:5" x14ac:dyDescent="0.25">
      <c r="B63" s="7">
        <v>880200023</v>
      </c>
      <c r="C63" s="8" t="s">
        <v>406</v>
      </c>
      <c r="D63" s="9">
        <v>10</v>
      </c>
      <c r="E63" s="10">
        <v>2</v>
      </c>
    </row>
    <row r="64" spans="2:5" x14ac:dyDescent="0.25">
      <c r="B64" s="7">
        <v>888300016</v>
      </c>
      <c r="C64" s="8" t="s">
        <v>409</v>
      </c>
      <c r="D64" s="9">
        <v>4</v>
      </c>
      <c r="E64" s="10">
        <v>1</v>
      </c>
    </row>
    <row r="65" spans="2:5" x14ac:dyDescent="0.25">
      <c r="B65" s="7">
        <v>900200049</v>
      </c>
      <c r="C65" s="8" t="s">
        <v>1483</v>
      </c>
      <c r="D65" s="9">
        <v>3.85</v>
      </c>
      <c r="E65" s="10">
        <v>1</v>
      </c>
    </row>
    <row r="66" spans="2:5" x14ac:dyDescent="0.25">
      <c r="B66" s="7">
        <v>961600007</v>
      </c>
      <c r="C66" s="8" t="s">
        <v>697</v>
      </c>
      <c r="D66" s="9">
        <v>2</v>
      </c>
      <c r="E66" s="10">
        <v>1</v>
      </c>
    </row>
  </sheetData>
  <autoFilter ref="B4:E66" xr:uid="{00000000-0009-0000-0000-000001000000}"/>
  <mergeCells count="3">
    <mergeCell ref="B2:E2"/>
    <mergeCell ref="B3:E3"/>
    <mergeCell ref="D1:E1"/>
  </mergeCells>
  <pageMargins left="0.25" right="0.25" top="0.75" bottom="0.75" header="0.3" footer="0.3"/>
  <pageSetup paperSize="9" scale="9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59999389629810485"/>
  </sheetPr>
  <dimension ref="A1:M49"/>
  <sheetViews>
    <sheetView showGridLines="0" zoomScale="77" zoomScaleNormal="77" workbookViewId="0">
      <selection activeCell="G1" sqref="G1:I1"/>
    </sheetView>
  </sheetViews>
  <sheetFormatPr defaultRowHeight="15" x14ac:dyDescent="0.25"/>
  <cols>
    <col min="1" max="1" width="6.42578125" style="3" customWidth="1"/>
    <col min="2" max="2" width="15.85546875" style="3" customWidth="1"/>
    <col min="3" max="3" width="22" style="3" customWidth="1"/>
    <col min="4" max="4" width="16.42578125" style="428" customWidth="1"/>
    <col min="5" max="5" width="14" style="3" customWidth="1"/>
    <col min="6" max="6" width="21.42578125" style="3" customWidth="1"/>
    <col min="7" max="7" width="16.42578125" style="3" customWidth="1"/>
    <col min="8" max="8" width="15.42578125" style="3" customWidth="1"/>
    <col min="9" max="9" width="14.28515625" style="3" customWidth="1"/>
    <col min="10" max="10" width="9.140625" style="3"/>
    <col min="11" max="11" width="42" style="3" customWidth="1"/>
    <col min="12" max="12" width="13.7109375" style="3" customWidth="1"/>
    <col min="13" max="13" width="54.7109375" style="3" customWidth="1"/>
    <col min="14" max="16384" width="9.140625" style="3"/>
  </cols>
  <sheetData>
    <row r="1" spans="2:13" ht="74.25" customHeight="1" x14ac:dyDescent="0.25">
      <c r="G1" s="585" t="s">
        <v>1666</v>
      </c>
      <c r="H1" s="585"/>
      <c r="I1" s="585"/>
    </row>
    <row r="3" spans="2:13" x14ac:dyDescent="0.25">
      <c r="B3" s="616" t="s">
        <v>1629</v>
      </c>
      <c r="C3" s="616"/>
      <c r="D3" s="616"/>
      <c r="E3" s="616"/>
      <c r="F3" s="616"/>
      <c r="G3" s="616"/>
      <c r="H3" s="616"/>
      <c r="I3" s="616"/>
    </row>
    <row r="4" spans="2:13" x14ac:dyDescent="0.25">
      <c r="J4" s="189"/>
      <c r="K4" s="189"/>
    </row>
    <row r="5" spans="2:13" ht="85.5" x14ac:dyDescent="0.25">
      <c r="B5" s="435" t="s">
        <v>88</v>
      </c>
      <c r="C5" s="233" t="s">
        <v>264</v>
      </c>
      <c r="D5" s="436" t="s">
        <v>233</v>
      </c>
      <c r="E5" s="230" t="s">
        <v>234</v>
      </c>
      <c r="F5" s="230" t="s">
        <v>235</v>
      </c>
      <c r="G5" s="230" t="s">
        <v>236</v>
      </c>
      <c r="H5" s="230" t="s">
        <v>265</v>
      </c>
      <c r="I5" s="230" t="s">
        <v>238</v>
      </c>
      <c r="J5" s="189"/>
      <c r="K5" s="429"/>
    </row>
    <row r="6" spans="2:13" ht="17.25" customHeight="1" x14ac:dyDescent="0.25">
      <c r="B6" s="405">
        <v>43952</v>
      </c>
      <c r="C6" s="319">
        <v>3</v>
      </c>
      <c r="D6" s="284">
        <f>((8/3)*C6)</f>
        <v>8</v>
      </c>
      <c r="E6" s="253">
        <v>0</v>
      </c>
      <c r="F6" s="285"/>
      <c r="G6" s="284">
        <f>((C6*8)/3)</f>
        <v>8</v>
      </c>
      <c r="H6" s="285">
        <f>((C6*8)/3)</f>
        <v>8</v>
      </c>
      <c r="I6" s="286">
        <f>((C6*8)/3)</f>
        <v>8</v>
      </c>
      <c r="K6" s="430"/>
      <c r="L6" s="431" t="s">
        <v>266</v>
      </c>
    </row>
    <row r="7" spans="2:13" x14ac:dyDescent="0.25">
      <c r="B7" s="405">
        <v>43953</v>
      </c>
      <c r="C7" s="319">
        <v>3</v>
      </c>
      <c r="D7" s="284">
        <f t="shared" ref="D7:D36" si="0">((8/3)*C7)</f>
        <v>8</v>
      </c>
      <c r="E7" s="253">
        <v>0</v>
      </c>
      <c r="F7" s="285"/>
      <c r="G7" s="284">
        <f t="shared" ref="G7:G36" si="1">((C7*8)/3)</f>
        <v>8</v>
      </c>
      <c r="H7" s="285">
        <f t="shared" ref="H7:H36" si="2">((C7*8)/3)</f>
        <v>8</v>
      </c>
      <c r="I7" s="286">
        <f t="shared" ref="I7:I36" si="3">((C7*8)/3)</f>
        <v>8</v>
      </c>
      <c r="K7" s="430" t="s">
        <v>233</v>
      </c>
      <c r="L7" s="75">
        <v>11.49</v>
      </c>
      <c r="M7" s="337"/>
    </row>
    <row r="8" spans="2:13" ht="13.5" customHeight="1" x14ac:dyDescent="0.25">
      <c r="B8" s="405">
        <v>43954</v>
      </c>
      <c r="C8" s="319">
        <v>3</v>
      </c>
      <c r="D8" s="284">
        <f t="shared" si="0"/>
        <v>8</v>
      </c>
      <c r="E8" s="253">
        <v>0</v>
      </c>
      <c r="F8" s="285"/>
      <c r="G8" s="284">
        <f t="shared" si="1"/>
        <v>8</v>
      </c>
      <c r="H8" s="285">
        <f t="shared" si="2"/>
        <v>8</v>
      </c>
      <c r="I8" s="286">
        <f t="shared" si="3"/>
        <v>8</v>
      </c>
      <c r="K8" s="430" t="s">
        <v>267</v>
      </c>
      <c r="L8" s="75">
        <v>6.29</v>
      </c>
    </row>
    <row r="9" spans="2:13" ht="15" customHeight="1" x14ac:dyDescent="0.25">
      <c r="B9" s="405">
        <v>43955</v>
      </c>
      <c r="C9" s="319">
        <v>3</v>
      </c>
      <c r="D9" s="284">
        <f t="shared" si="0"/>
        <v>8</v>
      </c>
      <c r="E9" s="253">
        <v>0</v>
      </c>
      <c r="F9" s="285"/>
      <c r="G9" s="284">
        <f t="shared" si="1"/>
        <v>8</v>
      </c>
      <c r="H9" s="285">
        <f t="shared" si="2"/>
        <v>8</v>
      </c>
      <c r="I9" s="286">
        <f t="shared" si="3"/>
        <v>8</v>
      </c>
      <c r="K9" s="430" t="s">
        <v>236</v>
      </c>
      <c r="L9" s="75">
        <v>0.48</v>
      </c>
    </row>
    <row r="10" spans="2:13" ht="14.25" customHeight="1" x14ac:dyDescent="0.25">
      <c r="B10" s="405">
        <v>43956</v>
      </c>
      <c r="C10" s="319">
        <v>6</v>
      </c>
      <c r="D10" s="284">
        <f t="shared" si="0"/>
        <v>16</v>
      </c>
      <c r="E10" s="253">
        <v>0</v>
      </c>
      <c r="F10" s="285"/>
      <c r="G10" s="284">
        <f t="shared" si="1"/>
        <v>16</v>
      </c>
      <c r="H10" s="285">
        <f t="shared" si="2"/>
        <v>16</v>
      </c>
      <c r="I10" s="286">
        <f t="shared" si="3"/>
        <v>16</v>
      </c>
      <c r="K10" s="430" t="s">
        <v>268</v>
      </c>
      <c r="L10" s="75">
        <v>1.93</v>
      </c>
    </row>
    <row r="11" spans="2:13" x14ac:dyDescent="0.25">
      <c r="B11" s="405">
        <v>43957</v>
      </c>
      <c r="C11" s="319">
        <v>6</v>
      </c>
      <c r="D11" s="284">
        <f t="shared" si="0"/>
        <v>16</v>
      </c>
      <c r="E11" s="253">
        <v>0</v>
      </c>
      <c r="F11" s="285">
        <v>6</v>
      </c>
      <c r="G11" s="284">
        <f t="shared" si="1"/>
        <v>16</v>
      </c>
      <c r="H11" s="286">
        <f t="shared" si="2"/>
        <v>16</v>
      </c>
      <c r="I11" s="286">
        <f t="shared" si="3"/>
        <v>16</v>
      </c>
    </row>
    <row r="12" spans="2:13" x14ac:dyDescent="0.25">
      <c r="B12" s="405">
        <v>43958</v>
      </c>
      <c r="C12" s="319">
        <v>6</v>
      </c>
      <c r="D12" s="284">
        <f t="shared" si="0"/>
        <v>16</v>
      </c>
      <c r="E12" s="253">
        <v>0</v>
      </c>
      <c r="F12" s="285"/>
      <c r="G12" s="284">
        <f t="shared" si="1"/>
        <v>16</v>
      </c>
      <c r="H12" s="286">
        <f t="shared" si="2"/>
        <v>16</v>
      </c>
      <c r="I12" s="286">
        <f t="shared" si="3"/>
        <v>16</v>
      </c>
    </row>
    <row r="13" spans="2:13" x14ac:dyDescent="0.25">
      <c r="B13" s="405">
        <v>43959</v>
      </c>
      <c r="C13" s="319">
        <v>6</v>
      </c>
      <c r="D13" s="284">
        <f t="shared" si="0"/>
        <v>16</v>
      </c>
      <c r="E13" s="253">
        <v>0</v>
      </c>
      <c r="F13" s="285"/>
      <c r="G13" s="284">
        <f t="shared" si="1"/>
        <v>16</v>
      </c>
      <c r="H13" s="285">
        <f t="shared" si="2"/>
        <v>16</v>
      </c>
      <c r="I13" s="286">
        <f t="shared" si="3"/>
        <v>16</v>
      </c>
    </row>
    <row r="14" spans="2:13" x14ac:dyDescent="0.25">
      <c r="B14" s="405">
        <v>43960</v>
      </c>
      <c r="C14" s="319">
        <v>3</v>
      </c>
      <c r="D14" s="284">
        <f t="shared" si="0"/>
        <v>8</v>
      </c>
      <c r="E14" s="253">
        <v>0</v>
      </c>
      <c r="F14" s="285"/>
      <c r="G14" s="284">
        <f t="shared" si="1"/>
        <v>8</v>
      </c>
      <c r="H14" s="285">
        <f t="shared" si="2"/>
        <v>8</v>
      </c>
      <c r="I14" s="286">
        <f t="shared" si="3"/>
        <v>8</v>
      </c>
    </row>
    <row r="15" spans="2:13" x14ac:dyDescent="0.25">
      <c r="B15" s="405">
        <v>43961</v>
      </c>
      <c r="C15" s="319">
        <v>3</v>
      </c>
      <c r="D15" s="284">
        <f t="shared" si="0"/>
        <v>8</v>
      </c>
      <c r="E15" s="253">
        <v>0</v>
      </c>
      <c r="F15" s="285"/>
      <c r="G15" s="284">
        <f t="shared" si="1"/>
        <v>8</v>
      </c>
      <c r="H15" s="285">
        <f t="shared" si="2"/>
        <v>8</v>
      </c>
      <c r="I15" s="286">
        <f t="shared" si="3"/>
        <v>8</v>
      </c>
    </row>
    <row r="16" spans="2:13" x14ac:dyDescent="0.25">
      <c r="B16" s="405">
        <v>43962</v>
      </c>
      <c r="C16" s="319">
        <v>6</v>
      </c>
      <c r="D16" s="284">
        <f t="shared" si="0"/>
        <v>16</v>
      </c>
      <c r="E16" s="253">
        <v>0</v>
      </c>
      <c r="F16" s="65"/>
      <c r="G16" s="284">
        <f t="shared" si="1"/>
        <v>16</v>
      </c>
      <c r="H16" s="285">
        <f t="shared" si="2"/>
        <v>16</v>
      </c>
      <c r="I16" s="286">
        <f t="shared" si="3"/>
        <v>16</v>
      </c>
    </row>
    <row r="17" spans="2:13" x14ac:dyDescent="0.25">
      <c r="B17" s="405">
        <v>43963</v>
      </c>
      <c r="C17" s="319">
        <v>6</v>
      </c>
      <c r="D17" s="284">
        <f t="shared" si="0"/>
        <v>16</v>
      </c>
      <c r="E17" s="253">
        <v>0</v>
      </c>
      <c r="F17" s="65">
        <v>6</v>
      </c>
      <c r="G17" s="284">
        <f t="shared" si="1"/>
        <v>16</v>
      </c>
      <c r="H17" s="285">
        <f t="shared" si="2"/>
        <v>16</v>
      </c>
      <c r="I17" s="286">
        <f t="shared" si="3"/>
        <v>16</v>
      </c>
    </row>
    <row r="18" spans="2:13" x14ac:dyDescent="0.25">
      <c r="B18" s="405">
        <v>43964</v>
      </c>
      <c r="C18" s="319">
        <v>6</v>
      </c>
      <c r="D18" s="284">
        <f t="shared" si="0"/>
        <v>16</v>
      </c>
      <c r="E18" s="253">
        <v>0</v>
      </c>
      <c r="F18" s="65"/>
      <c r="G18" s="284">
        <f t="shared" si="1"/>
        <v>16</v>
      </c>
      <c r="H18" s="285">
        <f t="shared" si="2"/>
        <v>16</v>
      </c>
      <c r="I18" s="286">
        <f t="shared" si="3"/>
        <v>16</v>
      </c>
    </row>
    <row r="19" spans="2:13" x14ac:dyDescent="0.25">
      <c r="B19" s="405">
        <v>43965</v>
      </c>
      <c r="C19" s="319">
        <v>6</v>
      </c>
      <c r="D19" s="284">
        <f t="shared" si="0"/>
        <v>16</v>
      </c>
      <c r="E19" s="253">
        <v>0</v>
      </c>
      <c r="F19" s="65"/>
      <c r="G19" s="284">
        <f t="shared" si="1"/>
        <v>16</v>
      </c>
      <c r="H19" s="311">
        <f t="shared" si="2"/>
        <v>16</v>
      </c>
      <c r="I19" s="286">
        <f t="shared" si="3"/>
        <v>16</v>
      </c>
    </row>
    <row r="20" spans="2:13" x14ac:dyDescent="0.25">
      <c r="B20" s="405">
        <v>43966</v>
      </c>
      <c r="C20" s="319">
        <v>6</v>
      </c>
      <c r="D20" s="284">
        <f t="shared" si="0"/>
        <v>16</v>
      </c>
      <c r="E20" s="253">
        <v>0</v>
      </c>
      <c r="F20" s="65"/>
      <c r="G20" s="284">
        <f t="shared" si="1"/>
        <v>16</v>
      </c>
      <c r="H20" s="285">
        <f t="shared" si="2"/>
        <v>16</v>
      </c>
      <c r="I20" s="285">
        <f t="shared" si="3"/>
        <v>16</v>
      </c>
    </row>
    <row r="21" spans="2:13" x14ac:dyDescent="0.25">
      <c r="B21" s="405">
        <v>43967</v>
      </c>
      <c r="C21" s="319">
        <v>3</v>
      </c>
      <c r="D21" s="284">
        <f t="shared" si="0"/>
        <v>8</v>
      </c>
      <c r="E21" s="253">
        <v>0</v>
      </c>
      <c r="F21" s="65"/>
      <c r="G21" s="284">
        <f t="shared" si="1"/>
        <v>8</v>
      </c>
      <c r="H21" s="285">
        <f t="shared" si="2"/>
        <v>8</v>
      </c>
      <c r="I21" s="285">
        <f t="shared" si="3"/>
        <v>8</v>
      </c>
    </row>
    <row r="22" spans="2:13" x14ac:dyDescent="0.25">
      <c r="B22" s="405">
        <v>43968</v>
      </c>
      <c r="C22" s="319">
        <v>3</v>
      </c>
      <c r="D22" s="284">
        <f t="shared" si="0"/>
        <v>8</v>
      </c>
      <c r="E22" s="253">
        <v>0</v>
      </c>
      <c r="F22" s="65"/>
      <c r="G22" s="284">
        <f t="shared" si="1"/>
        <v>8</v>
      </c>
      <c r="H22" s="285">
        <f t="shared" si="2"/>
        <v>8</v>
      </c>
      <c r="I22" s="285">
        <f t="shared" si="3"/>
        <v>8</v>
      </c>
    </row>
    <row r="23" spans="2:13" x14ac:dyDescent="0.25">
      <c r="B23" s="405">
        <v>43969</v>
      </c>
      <c r="C23" s="319">
        <v>6</v>
      </c>
      <c r="D23" s="284">
        <f t="shared" si="0"/>
        <v>16</v>
      </c>
      <c r="E23" s="253">
        <v>0</v>
      </c>
      <c r="F23" s="65"/>
      <c r="G23" s="284">
        <f t="shared" si="1"/>
        <v>16</v>
      </c>
      <c r="H23" s="285">
        <f t="shared" si="2"/>
        <v>16</v>
      </c>
      <c r="I23" s="285">
        <f t="shared" si="3"/>
        <v>16</v>
      </c>
    </row>
    <row r="24" spans="2:13" x14ac:dyDescent="0.25">
      <c r="B24" s="405">
        <v>43970</v>
      </c>
      <c r="C24" s="319">
        <v>6</v>
      </c>
      <c r="D24" s="284">
        <f t="shared" si="0"/>
        <v>16</v>
      </c>
      <c r="E24" s="253">
        <v>0</v>
      </c>
      <c r="F24" s="65"/>
      <c r="G24" s="284">
        <f t="shared" si="1"/>
        <v>16</v>
      </c>
      <c r="H24" s="285">
        <f t="shared" si="2"/>
        <v>16</v>
      </c>
      <c r="I24" s="285">
        <f t="shared" si="3"/>
        <v>16</v>
      </c>
    </row>
    <row r="25" spans="2:13" x14ac:dyDescent="0.25">
      <c r="B25" s="405">
        <v>43971</v>
      </c>
      <c r="C25" s="319">
        <v>6</v>
      </c>
      <c r="D25" s="284">
        <f t="shared" si="0"/>
        <v>16</v>
      </c>
      <c r="E25" s="253">
        <v>0</v>
      </c>
      <c r="F25" s="65">
        <v>6</v>
      </c>
      <c r="G25" s="284">
        <f t="shared" si="1"/>
        <v>16</v>
      </c>
      <c r="H25" s="285">
        <f t="shared" si="2"/>
        <v>16</v>
      </c>
      <c r="I25" s="285">
        <f t="shared" si="3"/>
        <v>16</v>
      </c>
    </row>
    <row r="26" spans="2:13" x14ac:dyDescent="0.25">
      <c r="B26" s="405">
        <v>43972</v>
      </c>
      <c r="C26" s="319">
        <v>6</v>
      </c>
      <c r="D26" s="284">
        <f t="shared" si="0"/>
        <v>16</v>
      </c>
      <c r="E26" s="253">
        <v>0</v>
      </c>
      <c r="F26" s="65"/>
      <c r="G26" s="284">
        <f t="shared" si="1"/>
        <v>16</v>
      </c>
      <c r="H26" s="285">
        <f t="shared" si="2"/>
        <v>16</v>
      </c>
      <c r="I26" s="285">
        <f t="shared" si="3"/>
        <v>16</v>
      </c>
    </row>
    <row r="27" spans="2:13" x14ac:dyDescent="0.25">
      <c r="B27" s="405">
        <v>43973</v>
      </c>
      <c r="C27" s="319">
        <v>6</v>
      </c>
      <c r="D27" s="284">
        <f t="shared" si="0"/>
        <v>16</v>
      </c>
      <c r="E27" s="253">
        <v>0</v>
      </c>
      <c r="F27" s="65"/>
      <c r="G27" s="284">
        <f t="shared" si="1"/>
        <v>16</v>
      </c>
      <c r="H27" s="285">
        <f t="shared" si="2"/>
        <v>16</v>
      </c>
      <c r="I27" s="285">
        <f t="shared" si="3"/>
        <v>16</v>
      </c>
    </row>
    <row r="28" spans="2:13" x14ac:dyDescent="0.25">
      <c r="B28" s="405">
        <v>43974</v>
      </c>
      <c r="C28" s="319">
        <v>3</v>
      </c>
      <c r="D28" s="284">
        <f t="shared" si="0"/>
        <v>8</v>
      </c>
      <c r="E28" s="253">
        <v>0</v>
      </c>
      <c r="F28" s="65"/>
      <c r="G28" s="284">
        <f t="shared" si="1"/>
        <v>8</v>
      </c>
      <c r="H28" s="285">
        <f t="shared" si="2"/>
        <v>8</v>
      </c>
      <c r="I28" s="285">
        <f t="shared" si="3"/>
        <v>8</v>
      </c>
    </row>
    <row r="29" spans="2:13" x14ac:dyDescent="0.25">
      <c r="B29" s="405">
        <v>43975</v>
      </c>
      <c r="C29" s="319">
        <v>3</v>
      </c>
      <c r="D29" s="284">
        <f t="shared" si="0"/>
        <v>8</v>
      </c>
      <c r="E29" s="253">
        <v>0</v>
      </c>
      <c r="F29" s="65"/>
      <c r="G29" s="284">
        <f t="shared" si="1"/>
        <v>8</v>
      </c>
      <c r="H29" s="285">
        <f t="shared" si="2"/>
        <v>8</v>
      </c>
      <c r="I29" s="285">
        <f t="shared" si="3"/>
        <v>8</v>
      </c>
    </row>
    <row r="30" spans="2:13" x14ac:dyDescent="0.25">
      <c r="B30" s="405">
        <v>43976</v>
      </c>
      <c r="C30" s="319">
        <v>6</v>
      </c>
      <c r="D30" s="284">
        <f t="shared" si="0"/>
        <v>16</v>
      </c>
      <c r="E30" s="253">
        <v>0</v>
      </c>
      <c r="F30" s="65"/>
      <c r="G30" s="284">
        <f t="shared" si="1"/>
        <v>16</v>
      </c>
      <c r="H30" s="285">
        <f t="shared" si="2"/>
        <v>16</v>
      </c>
      <c r="I30" s="285">
        <f t="shared" si="3"/>
        <v>16</v>
      </c>
    </row>
    <row r="31" spans="2:13" x14ac:dyDescent="0.25">
      <c r="B31" s="405">
        <v>43977</v>
      </c>
      <c r="C31" s="319">
        <v>6</v>
      </c>
      <c r="D31" s="284">
        <f t="shared" si="0"/>
        <v>16</v>
      </c>
      <c r="E31" s="253">
        <v>0</v>
      </c>
      <c r="F31" s="65"/>
      <c r="G31" s="284">
        <f t="shared" si="1"/>
        <v>16</v>
      </c>
      <c r="H31" s="285">
        <f t="shared" si="2"/>
        <v>16</v>
      </c>
      <c r="I31" s="285">
        <f t="shared" si="3"/>
        <v>16</v>
      </c>
      <c r="M31" s="428"/>
    </row>
    <row r="32" spans="2:13" x14ac:dyDescent="0.25">
      <c r="B32" s="405">
        <v>43978</v>
      </c>
      <c r="C32" s="319">
        <v>6</v>
      </c>
      <c r="D32" s="284">
        <f t="shared" si="0"/>
        <v>16</v>
      </c>
      <c r="E32" s="253">
        <v>0</v>
      </c>
      <c r="F32" s="65">
        <v>6</v>
      </c>
      <c r="G32" s="284">
        <f t="shared" si="1"/>
        <v>16</v>
      </c>
      <c r="H32" s="285">
        <f t="shared" si="2"/>
        <v>16</v>
      </c>
      <c r="I32" s="285">
        <f t="shared" si="3"/>
        <v>16</v>
      </c>
    </row>
    <row r="33" spans="1:12" x14ac:dyDescent="0.25">
      <c r="B33" s="405">
        <v>43979</v>
      </c>
      <c r="C33" s="319">
        <v>6</v>
      </c>
      <c r="D33" s="284">
        <f t="shared" si="0"/>
        <v>16</v>
      </c>
      <c r="E33" s="253">
        <v>0</v>
      </c>
      <c r="F33" s="65"/>
      <c r="G33" s="284">
        <f t="shared" si="1"/>
        <v>16</v>
      </c>
      <c r="H33" s="285">
        <f t="shared" si="2"/>
        <v>16</v>
      </c>
      <c r="I33" s="285">
        <f t="shared" si="3"/>
        <v>16</v>
      </c>
    </row>
    <row r="34" spans="1:12" x14ac:dyDescent="0.25">
      <c r="B34" s="405">
        <v>43980</v>
      </c>
      <c r="C34" s="319">
        <v>6</v>
      </c>
      <c r="D34" s="284">
        <f t="shared" si="0"/>
        <v>16</v>
      </c>
      <c r="E34" s="253">
        <v>0</v>
      </c>
      <c r="F34" s="65"/>
      <c r="G34" s="284">
        <f t="shared" si="1"/>
        <v>16</v>
      </c>
      <c r="H34" s="285">
        <f t="shared" si="2"/>
        <v>16</v>
      </c>
      <c r="I34" s="285">
        <f t="shared" si="3"/>
        <v>16</v>
      </c>
    </row>
    <row r="35" spans="1:12" x14ac:dyDescent="0.25">
      <c r="B35" s="405">
        <v>43981</v>
      </c>
      <c r="C35" s="319">
        <v>3</v>
      </c>
      <c r="D35" s="284">
        <f t="shared" si="0"/>
        <v>8</v>
      </c>
      <c r="E35" s="253">
        <v>0</v>
      </c>
      <c r="F35" s="65"/>
      <c r="G35" s="284">
        <f t="shared" si="1"/>
        <v>8</v>
      </c>
      <c r="H35" s="285">
        <f t="shared" si="2"/>
        <v>8</v>
      </c>
      <c r="I35" s="285">
        <f t="shared" si="3"/>
        <v>8</v>
      </c>
    </row>
    <row r="36" spans="1:12" x14ac:dyDescent="0.25">
      <c r="B36" s="405">
        <v>43982</v>
      </c>
      <c r="C36" s="65">
        <v>3</v>
      </c>
      <c r="D36" s="290">
        <f t="shared" si="0"/>
        <v>8</v>
      </c>
      <c r="E36" s="253">
        <v>0</v>
      </c>
      <c r="F36" s="65"/>
      <c r="G36" s="65">
        <f t="shared" si="1"/>
        <v>8</v>
      </c>
      <c r="H36" s="65">
        <f t="shared" si="2"/>
        <v>8</v>
      </c>
      <c r="I36" s="65">
        <f t="shared" si="3"/>
        <v>8</v>
      </c>
    </row>
    <row r="37" spans="1:12" x14ac:dyDescent="0.25">
      <c r="B37" s="71"/>
      <c r="C37" s="419"/>
      <c r="D37" s="437">
        <f>SUM(D6:D36)</f>
        <v>400</v>
      </c>
      <c r="E37" s="419"/>
      <c r="F37" s="419">
        <f>SUM(F6:F36)</f>
        <v>24</v>
      </c>
      <c r="G37" s="437">
        <f>SUM(G6:G36)</f>
        <v>400</v>
      </c>
      <c r="H37" s="419">
        <f>SUM(H6:H36)</f>
        <v>400</v>
      </c>
      <c r="I37" s="437">
        <f>SUM(I6:I36)</f>
        <v>400</v>
      </c>
    </row>
    <row r="38" spans="1:12" ht="29.25" x14ac:dyDescent="0.25">
      <c r="A38" s="215"/>
      <c r="B38" s="440" t="s">
        <v>1630</v>
      </c>
      <c r="C38" s="442">
        <f>D38+F38+G38+H38+I38</f>
        <v>5902.96</v>
      </c>
      <c r="D38" s="441">
        <f>D37*L7</f>
        <v>4596</v>
      </c>
      <c r="E38" s="76"/>
      <c r="F38" s="76">
        <f>F37*L8</f>
        <v>150.96</v>
      </c>
      <c r="G38" s="76">
        <f>G37*L9</f>
        <v>192</v>
      </c>
      <c r="H38" s="221">
        <f>H37*L9</f>
        <v>192</v>
      </c>
      <c r="I38" s="76">
        <f>I37*L10</f>
        <v>772</v>
      </c>
      <c r="J38" s="388"/>
      <c r="L38" s="428"/>
    </row>
    <row r="40" spans="1:12" x14ac:dyDescent="0.25">
      <c r="D40" s="443" t="s">
        <v>269</v>
      </c>
      <c r="E40" s="444" t="s">
        <v>270</v>
      </c>
    </row>
    <row r="41" spans="1:12" x14ac:dyDescent="0.25">
      <c r="C41" s="144" t="s">
        <v>223</v>
      </c>
      <c r="D41" s="72">
        <v>0</v>
      </c>
      <c r="E41" s="329">
        <f>((D41*0.21)+D41)</f>
        <v>0</v>
      </c>
    </row>
    <row r="42" spans="1:12" x14ac:dyDescent="0.25">
      <c r="C42" s="16" t="s">
        <v>224</v>
      </c>
      <c r="D42" s="72">
        <v>5.2</v>
      </c>
      <c r="E42" s="329">
        <f t="shared" ref="E42:E45" si="4">((D42*0.21)+D42)</f>
        <v>6.2919999999999998</v>
      </c>
    </row>
    <row r="43" spans="1:12" x14ac:dyDescent="0.25">
      <c r="C43" s="144" t="s">
        <v>225</v>
      </c>
      <c r="D43" s="72">
        <v>1.6</v>
      </c>
      <c r="E43" s="329">
        <v>1.93</v>
      </c>
      <c r="J43" s="450" t="s">
        <v>1608</v>
      </c>
      <c r="K43" s="450" t="s">
        <v>72</v>
      </c>
      <c r="L43" s="450" t="s">
        <v>195</v>
      </c>
    </row>
    <row r="44" spans="1:12" x14ac:dyDescent="0.25">
      <c r="C44" s="16" t="s">
        <v>226</v>
      </c>
      <c r="D44" s="72">
        <v>7.8</v>
      </c>
      <c r="E44" s="329">
        <v>9.4379999999999988</v>
      </c>
      <c r="J44" s="271" t="s">
        <v>199</v>
      </c>
      <c r="K44" s="272">
        <v>376</v>
      </c>
      <c r="L44" s="273">
        <f>K44/K46</f>
        <v>1.9686894601811614E-2</v>
      </c>
    </row>
    <row r="45" spans="1:12" x14ac:dyDescent="0.25">
      <c r="C45" s="16" t="s">
        <v>227</v>
      </c>
      <c r="D45" s="72">
        <v>0.4</v>
      </c>
      <c r="E45" s="329">
        <f t="shared" si="4"/>
        <v>0.48400000000000004</v>
      </c>
      <c r="G45" s="388"/>
      <c r="J45" s="293" t="s">
        <v>93</v>
      </c>
      <c r="K45" s="294">
        <v>18723</v>
      </c>
      <c r="L45" s="451">
        <f>K45/K46</f>
        <v>0.98031310539818839</v>
      </c>
    </row>
    <row r="46" spans="1:12" x14ac:dyDescent="0.25">
      <c r="C46" s="79" t="s">
        <v>271</v>
      </c>
      <c r="D46" s="438"/>
      <c r="E46" s="449">
        <f>SUM(E41:E45)</f>
        <v>18.143999999999998</v>
      </c>
      <c r="J46" s="271" t="s">
        <v>198</v>
      </c>
      <c r="K46" s="294">
        <f>SUM(K44:K45)</f>
        <v>19099</v>
      </c>
      <c r="L46" s="278">
        <v>1</v>
      </c>
    </row>
    <row r="47" spans="1:12" ht="15.75" thickBot="1" x14ac:dyDescent="0.3">
      <c r="C47" s="447" t="s">
        <v>272</v>
      </c>
      <c r="D47" s="437"/>
      <c r="E47" s="69">
        <f>E46-E42</f>
        <v>11.851999999999999</v>
      </c>
    </row>
    <row r="48" spans="1:12" ht="30" x14ac:dyDescent="0.25">
      <c r="L48" s="453" t="s">
        <v>1631</v>
      </c>
    </row>
    <row r="49" spans="6:13" ht="15.75" thickBot="1" x14ac:dyDescent="0.3">
      <c r="F49" s="215"/>
      <c r="G49" s="433"/>
      <c r="H49" s="434"/>
      <c r="I49" s="3" t="s">
        <v>273</v>
      </c>
      <c r="J49" s="61">
        <f>C38</f>
        <v>5902.96</v>
      </c>
      <c r="K49" s="384"/>
      <c r="L49" s="454">
        <f>J49*L45</f>
        <v>5786.7490486412898</v>
      </c>
      <c r="M49" s="3" t="s">
        <v>358</v>
      </c>
    </row>
  </sheetData>
  <mergeCells count="2">
    <mergeCell ref="G1:I1"/>
    <mergeCell ref="B3:I3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0.59999389629810485"/>
  </sheetPr>
  <dimension ref="A1:AD59"/>
  <sheetViews>
    <sheetView zoomScale="78" zoomScaleNormal="78" workbookViewId="0">
      <selection activeCell="AK23" sqref="AK23"/>
    </sheetView>
  </sheetViews>
  <sheetFormatPr defaultRowHeight="15" x14ac:dyDescent="0.25"/>
  <cols>
    <col min="1" max="1" width="10.5703125" style="3" customWidth="1"/>
    <col min="2" max="3" width="8.140625" style="3" customWidth="1"/>
    <col min="4" max="4" width="8" style="3" customWidth="1"/>
    <col min="5" max="5" width="13" style="3" customWidth="1"/>
    <col min="6" max="6" width="6.140625" style="3" customWidth="1"/>
    <col min="7" max="7" width="13.7109375" style="3" customWidth="1"/>
    <col min="8" max="8" width="7" style="3" customWidth="1"/>
    <col min="9" max="9" width="7.85546875" style="3" customWidth="1"/>
    <col min="10" max="10" width="12.5703125" style="3" customWidth="1"/>
    <col min="11" max="11" width="8.42578125" style="3" customWidth="1"/>
    <col min="12" max="12" width="4.42578125" style="3" customWidth="1"/>
    <col min="13" max="13" width="20.140625" style="3" customWidth="1"/>
    <col min="14" max="15" width="10" style="3" customWidth="1"/>
    <col min="16" max="16" width="5" style="3" customWidth="1"/>
    <col min="17" max="17" width="10.140625" style="3" customWidth="1"/>
    <col min="18" max="18" width="9.42578125" style="3" customWidth="1"/>
    <col min="19" max="19" width="11.140625" style="3" customWidth="1"/>
    <col min="20" max="20" width="6.7109375" style="3" customWidth="1"/>
    <col min="21" max="21" width="5.5703125" style="3" customWidth="1"/>
    <col min="22" max="22" width="7.28515625" style="3" customWidth="1"/>
    <col min="23" max="23" width="7.42578125" style="3" customWidth="1"/>
    <col min="24" max="24" width="5.5703125" style="3" customWidth="1"/>
    <col min="25" max="26" width="6.42578125" style="3" customWidth="1"/>
    <col min="27" max="28" width="5.5703125" style="3" customWidth="1"/>
    <col min="29" max="29" width="6.42578125" style="3" customWidth="1"/>
    <col min="30" max="30" width="10.140625" style="3" customWidth="1"/>
    <col min="31" max="33" width="9.140625" style="3"/>
    <col min="34" max="34" width="12.5703125" style="3" customWidth="1"/>
    <col min="35" max="16384" width="9.140625" style="3"/>
  </cols>
  <sheetData>
    <row r="1" spans="1:20" ht="86.25" customHeight="1" x14ac:dyDescent="0.25">
      <c r="L1" s="585" t="s">
        <v>1667</v>
      </c>
      <c r="M1" s="585"/>
      <c r="N1" s="585"/>
      <c r="O1" s="585"/>
    </row>
    <row r="2" spans="1:20" ht="17.25" customHeight="1" x14ac:dyDescent="0.25"/>
    <row r="3" spans="1:20" ht="21.75" customHeight="1" x14ac:dyDescent="0.25">
      <c r="A3" s="616" t="s">
        <v>1659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</row>
    <row r="4" spans="1:20" ht="21.75" customHeight="1" x14ac:dyDescent="0.25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</row>
    <row r="5" spans="1:20" ht="21.75" customHeight="1" x14ac:dyDescent="0.25">
      <c r="E5" s="215"/>
      <c r="F5" s="215"/>
      <c r="G5" s="215"/>
      <c r="H5" s="215"/>
      <c r="I5" s="215"/>
      <c r="J5" s="215"/>
      <c r="K5" s="215"/>
      <c r="M5" s="619" t="s">
        <v>1640</v>
      </c>
      <c r="N5" s="620"/>
      <c r="O5" s="444">
        <v>2</v>
      </c>
      <c r="P5" s="215"/>
    </row>
    <row r="6" spans="1:20" ht="21.75" customHeight="1" x14ac:dyDescent="0.25">
      <c r="A6" s="514"/>
      <c r="B6" s="215"/>
      <c r="C6" s="387"/>
      <c r="D6" s="215"/>
      <c r="E6" s="621" t="s">
        <v>184</v>
      </c>
      <c r="F6" s="622"/>
      <c r="G6" s="622"/>
      <c r="H6" s="622"/>
      <c r="I6" s="622"/>
      <c r="J6" s="622"/>
      <c r="K6" s="623"/>
      <c r="M6" s="515"/>
      <c r="N6" s="444" t="s">
        <v>1641</v>
      </c>
      <c r="O6" s="444" t="s">
        <v>100</v>
      </c>
      <c r="P6" s="215"/>
      <c r="Q6" s="450" t="s">
        <v>1608</v>
      </c>
      <c r="R6" s="450" t="s">
        <v>72</v>
      </c>
      <c r="S6" s="450" t="s">
        <v>195</v>
      </c>
    </row>
    <row r="7" spans="1:20" ht="31.5" customHeight="1" x14ac:dyDescent="0.25">
      <c r="A7" s="514"/>
      <c r="B7" s="387"/>
      <c r="C7" s="387"/>
      <c r="D7" s="215"/>
      <c r="E7" s="147" t="s">
        <v>1642</v>
      </c>
      <c r="F7" s="147" t="s">
        <v>72</v>
      </c>
      <c r="G7" s="147" t="s">
        <v>1632</v>
      </c>
      <c r="H7" s="146" t="s">
        <v>1643</v>
      </c>
      <c r="I7" s="146" t="s">
        <v>1644</v>
      </c>
      <c r="J7" s="624" t="s">
        <v>1645</v>
      </c>
      <c r="K7" s="625"/>
      <c r="M7" s="463" t="s">
        <v>1646</v>
      </c>
      <c r="N7" s="419">
        <v>28</v>
      </c>
      <c r="O7" s="62">
        <f>26*4+2*2</f>
        <v>108</v>
      </c>
      <c r="P7" s="215"/>
      <c r="Q7" s="271" t="s">
        <v>199</v>
      </c>
      <c r="R7" s="322">
        <v>988</v>
      </c>
      <c r="S7" s="323">
        <f>R7/R9</f>
        <v>7.4695698193089896E-2</v>
      </c>
    </row>
    <row r="8" spans="1:20" ht="21" customHeight="1" x14ac:dyDescent="0.25">
      <c r="A8" s="215"/>
      <c r="B8" s="387"/>
      <c r="C8" s="387"/>
      <c r="D8" s="215"/>
      <c r="E8" s="516" t="s">
        <v>202</v>
      </c>
      <c r="F8" s="76">
        <v>2</v>
      </c>
      <c r="G8" s="517" t="s">
        <v>189</v>
      </c>
      <c r="H8" s="76">
        <v>6.65</v>
      </c>
      <c r="I8" s="76">
        <v>1.4</v>
      </c>
      <c r="J8" s="76">
        <v>8.0500000000000007</v>
      </c>
      <c r="K8" s="518">
        <v>16.100000000000001</v>
      </c>
      <c r="M8" s="463" t="s">
        <v>1647</v>
      </c>
      <c r="N8" s="419">
        <v>25</v>
      </c>
      <c r="O8" s="62">
        <f>20*4+5*2</f>
        <v>90</v>
      </c>
      <c r="P8" s="215"/>
      <c r="Q8" s="293" t="s">
        <v>93</v>
      </c>
      <c r="R8" s="325">
        <v>12239</v>
      </c>
      <c r="S8" s="519">
        <f>R8/R9</f>
        <v>0.92530430180691015</v>
      </c>
      <c r="T8" s="295"/>
    </row>
    <row r="9" spans="1:20" ht="20.25" customHeight="1" x14ac:dyDescent="0.25">
      <c r="A9" s="215"/>
      <c r="B9" s="387"/>
      <c r="C9" s="387"/>
      <c r="D9" s="215"/>
      <c r="E9" s="516" t="s">
        <v>192</v>
      </c>
      <c r="F9" s="76">
        <v>3</v>
      </c>
      <c r="G9" s="517" t="s">
        <v>193</v>
      </c>
      <c r="H9" s="520">
        <v>3.28</v>
      </c>
      <c r="I9" s="521">
        <v>0.69</v>
      </c>
      <c r="J9" s="521">
        <v>3.9699999999999998</v>
      </c>
      <c r="K9" s="518">
        <v>11.91</v>
      </c>
      <c r="M9" s="463" t="s">
        <v>1648</v>
      </c>
      <c r="N9" s="419">
        <v>6</v>
      </c>
      <c r="O9" s="62">
        <f>3*4+3*2</f>
        <v>18</v>
      </c>
      <c r="P9" s="215"/>
      <c r="Q9" s="271" t="s">
        <v>198</v>
      </c>
      <c r="R9" s="522">
        <f>R7+R8</f>
        <v>13227</v>
      </c>
      <c r="S9" s="327">
        <v>1</v>
      </c>
    </row>
    <row r="10" spans="1:20" ht="21" customHeight="1" x14ac:dyDescent="0.25">
      <c r="A10" s="215"/>
      <c r="B10" s="387"/>
      <c r="C10" s="387"/>
      <c r="D10" s="215"/>
      <c r="E10" s="516" t="s">
        <v>203</v>
      </c>
      <c r="F10" s="76">
        <v>1</v>
      </c>
      <c r="G10" s="463" t="s">
        <v>204</v>
      </c>
      <c r="H10" s="76"/>
      <c r="I10" s="76"/>
      <c r="J10" s="76"/>
      <c r="K10" s="518"/>
      <c r="M10" s="463" t="s">
        <v>1649</v>
      </c>
      <c r="N10" s="419">
        <v>21</v>
      </c>
      <c r="O10" s="62">
        <f>21*4</f>
        <v>84</v>
      </c>
      <c r="P10" s="215"/>
    </row>
    <row r="11" spans="1:20" ht="18" customHeight="1" x14ac:dyDescent="0.25">
      <c r="A11" s="215"/>
      <c r="B11" s="387"/>
      <c r="C11" s="387"/>
      <c r="D11" s="215"/>
      <c r="E11" s="516" t="s">
        <v>205</v>
      </c>
      <c r="F11" s="76">
        <v>2</v>
      </c>
      <c r="G11" s="463"/>
      <c r="H11" s="76">
        <v>7.0000000000000007E-2</v>
      </c>
      <c r="I11" s="76">
        <v>0.01</v>
      </c>
      <c r="J11" s="521">
        <v>0.08</v>
      </c>
      <c r="K11" s="518">
        <v>0.16</v>
      </c>
      <c r="M11" s="463" t="s">
        <v>1650</v>
      </c>
      <c r="N11" s="419">
        <v>28</v>
      </c>
      <c r="O11" s="62">
        <f>26*4+2*2</f>
        <v>108</v>
      </c>
      <c r="P11" s="215"/>
    </row>
    <row r="12" spans="1:20" ht="19.5" customHeight="1" x14ac:dyDescent="0.25">
      <c r="A12" s="215"/>
      <c r="B12" s="387"/>
      <c r="C12" s="387"/>
      <c r="D12" s="215"/>
      <c r="E12" s="516" t="s">
        <v>209</v>
      </c>
      <c r="F12" s="76">
        <v>30</v>
      </c>
      <c r="G12" s="463"/>
      <c r="H12" s="76">
        <v>7.0000000000000007E-2</v>
      </c>
      <c r="I12" s="76">
        <v>0.01</v>
      </c>
      <c r="J12" s="521">
        <v>0.08</v>
      </c>
      <c r="K12" s="518">
        <v>2.4</v>
      </c>
      <c r="M12" s="463" t="s">
        <v>1651</v>
      </c>
      <c r="N12" s="419">
        <v>12</v>
      </c>
      <c r="O12" s="62">
        <f>8*4+4*1</f>
        <v>36</v>
      </c>
      <c r="P12" s="215"/>
    </row>
    <row r="13" spans="1:20" ht="19.5" customHeight="1" x14ac:dyDescent="0.25">
      <c r="A13" s="215"/>
      <c r="B13" s="387"/>
      <c r="C13" s="387"/>
      <c r="D13" s="215"/>
      <c r="E13" s="516" t="s">
        <v>206</v>
      </c>
      <c r="F13" s="76">
        <v>2</v>
      </c>
      <c r="G13" s="463" t="s">
        <v>207</v>
      </c>
      <c r="H13" s="76">
        <v>0.02</v>
      </c>
      <c r="I13" s="76">
        <v>4.0000000000000001E-3</v>
      </c>
      <c r="J13" s="521">
        <v>2.4E-2</v>
      </c>
      <c r="K13" s="518">
        <v>4.8000000000000001E-2</v>
      </c>
      <c r="M13" s="463" t="s">
        <v>1652</v>
      </c>
      <c r="N13" s="419">
        <v>21</v>
      </c>
      <c r="O13" s="62">
        <f>21*4</f>
        <v>84</v>
      </c>
      <c r="P13" s="215"/>
    </row>
    <row r="14" spans="1:20" ht="18.75" customHeight="1" x14ac:dyDescent="0.25">
      <c r="A14" s="215"/>
      <c r="B14" s="387"/>
      <c r="C14" s="387"/>
      <c r="D14" s="215"/>
      <c r="E14" s="215"/>
      <c r="F14" s="215"/>
      <c r="G14" s="215"/>
      <c r="H14" s="215"/>
      <c r="I14" s="215"/>
      <c r="J14" s="523"/>
      <c r="K14" s="524"/>
      <c r="M14" s="463" t="s">
        <v>1653</v>
      </c>
      <c r="N14" s="419">
        <v>11</v>
      </c>
      <c r="O14" s="62">
        <f>11*4</f>
        <v>44</v>
      </c>
      <c r="P14" s="215"/>
    </row>
    <row r="15" spans="1:20" ht="15" customHeight="1" x14ac:dyDescent="0.25">
      <c r="A15" s="215"/>
      <c r="B15" s="387"/>
      <c r="C15" s="387"/>
      <c r="D15" s="215"/>
      <c r="E15" s="215"/>
      <c r="F15" s="215"/>
      <c r="G15" s="525"/>
      <c r="H15" s="215"/>
      <c r="I15" s="215"/>
      <c r="J15" s="526" t="s">
        <v>33</v>
      </c>
      <c r="K15" s="527">
        <f>ROUND((K8+K9+K11+K12+K13),2)</f>
        <v>30.62</v>
      </c>
      <c r="M15" s="463" t="s">
        <v>1654</v>
      </c>
      <c r="N15" s="419">
        <v>11</v>
      </c>
      <c r="O15" s="62">
        <f>11*4</f>
        <v>44</v>
      </c>
      <c r="P15" s="215"/>
    </row>
    <row r="16" spans="1:20" ht="21.75" customHeight="1" x14ac:dyDescent="0.25">
      <c r="A16" s="215"/>
      <c r="B16" s="387"/>
      <c r="C16" s="387"/>
      <c r="D16" s="215"/>
      <c r="E16" s="215"/>
      <c r="F16" s="215"/>
      <c r="G16" s="215"/>
      <c r="H16" s="215"/>
      <c r="I16" s="215"/>
      <c r="J16" s="215"/>
      <c r="K16" s="215"/>
      <c r="M16" s="463"/>
      <c r="N16" s="75" t="s">
        <v>100</v>
      </c>
      <c r="O16" s="447">
        <v>262</v>
      </c>
      <c r="P16" s="215"/>
    </row>
    <row r="17" spans="1:30" ht="21.75" customHeight="1" x14ac:dyDescent="0.25">
      <c r="A17" s="215"/>
      <c r="B17" s="215"/>
      <c r="C17" s="528"/>
      <c r="D17" s="215"/>
      <c r="E17" s="215"/>
      <c r="F17" s="215"/>
      <c r="G17" s="215"/>
      <c r="H17" s="215"/>
      <c r="I17" s="215"/>
      <c r="J17" s="215"/>
      <c r="K17" s="215"/>
      <c r="M17" s="463"/>
      <c r="N17" s="529" t="s">
        <v>89</v>
      </c>
      <c r="O17" s="530">
        <f>K15</f>
        <v>30.62</v>
      </c>
      <c r="P17" s="215"/>
    </row>
    <row r="18" spans="1:30" ht="21.75" customHeight="1" x14ac:dyDescent="0.25">
      <c r="A18" s="215"/>
      <c r="B18" s="455"/>
      <c r="C18" s="531"/>
      <c r="D18" s="215"/>
      <c r="E18" s="215"/>
      <c r="F18" s="215"/>
      <c r="G18" s="215"/>
      <c r="H18" s="215"/>
      <c r="I18" s="215"/>
      <c r="J18" s="215"/>
      <c r="K18" s="215"/>
      <c r="M18" s="75"/>
      <c r="N18" s="75"/>
      <c r="O18" s="68">
        <f>O16*O17</f>
        <v>8022.4400000000005</v>
      </c>
      <c r="P18" s="215"/>
      <c r="W18" s="215"/>
      <c r="X18" s="215"/>
      <c r="Y18" s="215"/>
      <c r="Z18" s="215"/>
    </row>
    <row r="19" spans="1:30" ht="27" customHeight="1" x14ac:dyDescent="0.25">
      <c r="A19" s="215"/>
      <c r="B19" s="215"/>
      <c r="C19" s="532"/>
      <c r="D19" s="215"/>
      <c r="E19" s="215"/>
      <c r="F19" s="215"/>
      <c r="G19" s="215"/>
      <c r="H19" s="215"/>
      <c r="I19" s="215"/>
      <c r="J19" s="215"/>
      <c r="K19" s="215"/>
      <c r="M19" s="75"/>
      <c r="N19" s="533" t="s">
        <v>1655</v>
      </c>
      <c r="O19" s="534">
        <f>S8</f>
        <v>0.92530430180691015</v>
      </c>
      <c r="P19" s="215"/>
      <c r="W19" s="215"/>
      <c r="X19" s="215"/>
      <c r="Y19" s="215"/>
      <c r="Z19" s="215"/>
    </row>
    <row r="20" spans="1:30" ht="21.75" customHeight="1" x14ac:dyDescent="0.25">
      <c r="A20" s="215"/>
      <c r="B20" s="432"/>
      <c r="C20" s="535"/>
      <c r="D20" s="215"/>
      <c r="E20" s="215"/>
      <c r="F20" s="215"/>
      <c r="G20" s="215"/>
      <c r="H20" s="215"/>
      <c r="I20" s="215"/>
      <c r="J20" s="215"/>
      <c r="K20" s="215"/>
      <c r="M20" s="75"/>
      <c r="N20" s="536"/>
      <c r="O20" s="452">
        <f>ROUND((O18*O19),2)</f>
        <v>7423.2</v>
      </c>
      <c r="P20" s="215"/>
      <c r="W20" s="215"/>
      <c r="X20" s="215"/>
      <c r="Y20" s="215"/>
      <c r="Z20" s="215"/>
    </row>
    <row r="21" spans="1:30" ht="21.75" customHeight="1" x14ac:dyDescent="0.25">
      <c r="E21" s="215"/>
      <c r="F21" s="215"/>
      <c r="G21" s="215"/>
      <c r="H21" s="215"/>
      <c r="I21" s="215"/>
      <c r="J21" s="215"/>
      <c r="K21" s="215"/>
      <c r="W21" s="215"/>
      <c r="X21" s="215"/>
      <c r="Y21" s="537"/>
      <c r="Z21" s="215"/>
    </row>
    <row r="22" spans="1:30" ht="18.75" customHeight="1" x14ac:dyDescent="0.25">
      <c r="A22" s="617" t="s">
        <v>1656</v>
      </c>
      <c r="B22" s="617"/>
      <c r="C22" s="617"/>
      <c r="E22" s="618" t="s">
        <v>184</v>
      </c>
      <c r="F22" s="618"/>
      <c r="G22" s="618"/>
      <c r="H22" s="618"/>
      <c r="I22" s="618"/>
      <c r="J22" s="618"/>
      <c r="K22" s="618"/>
    </row>
    <row r="23" spans="1:30" ht="31.5" customHeight="1" x14ac:dyDescent="0.25">
      <c r="A23" s="457"/>
      <c r="B23" s="538" t="s">
        <v>200</v>
      </c>
      <c r="C23" s="538" t="s">
        <v>201</v>
      </c>
      <c r="E23" s="147" t="s">
        <v>1642</v>
      </c>
      <c r="F23" s="147" t="s">
        <v>72</v>
      </c>
      <c r="G23" s="147" t="s">
        <v>1632</v>
      </c>
      <c r="H23" s="146" t="s">
        <v>1657</v>
      </c>
      <c r="I23" s="146" t="s">
        <v>1644</v>
      </c>
      <c r="J23" s="626" t="s">
        <v>1645</v>
      </c>
      <c r="K23" s="627"/>
    </row>
    <row r="24" spans="1:30" ht="21.75" customHeight="1" x14ac:dyDescent="0.25">
      <c r="A24" s="1">
        <v>43952</v>
      </c>
      <c r="B24" s="2">
        <v>0</v>
      </c>
      <c r="C24" s="2">
        <v>3</v>
      </c>
      <c r="E24" s="75" t="s">
        <v>202</v>
      </c>
      <c r="F24" s="76">
        <v>2</v>
      </c>
      <c r="G24" s="517" t="s">
        <v>189</v>
      </c>
      <c r="H24" s="76">
        <v>6.65</v>
      </c>
      <c r="I24" s="76">
        <v>1.4</v>
      </c>
      <c r="J24" s="76">
        <v>8.0500000000000007</v>
      </c>
      <c r="K24" s="77">
        <v>16.100000000000001</v>
      </c>
    </row>
    <row r="25" spans="1:30" ht="21.75" customHeight="1" x14ac:dyDescent="0.25">
      <c r="A25" s="1">
        <v>43953</v>
      </c>
      <c r="B25" s="2">
        <v>3</v>
      </c>
      <c r="C25" s="2">
        <v>0</v>
      </c>
      <c r="E25" s="75" t="s">
        <v>192</v>
      </c>
      <c r="F25" s="76">
        <v>3</v>
      </c>
      <c r="G25" s="517" t="s">
        <v>193</v>
      </c>
      <c r="H25" s="520">
        <v>3.28</v>
      </c>
      <c r="I25" s="521">
        <v>0.69</v>
      </c>
      <c r="J25" s="521">
        <v>3.9699999999999998</v>
      </c>
      <c r="K25" s="77">
        <v>11.91</v>
      </c>
      <c r="AD25" s="540"/>
    </row>
    <row r="26" spans="1:30" ht="21.75" customHeight="1" x14ac:dyDescent="0.25">
      <c r="A26" s="1">
        <v>43954</v>
      </c>
      <c r="B26" s="2">
        <v>0</v>
      </c>
      <c r="C26" s="2">
        <v>3</v>
      </c>
      <c r="E26" s="75" t="s">
        <v>203</v>
      </c>
      <c r="F26" s="76">
        <v>1</v>
      </c>
      <c r="G26" s="463" t="s">
        <v>204</v>
      </c>
      <c r="H26" s="76"/>
      <c r="I26" s="76"/>
      <c r="J26" s="76"/>
      <c r="K26" s="76"/>
      <c r="O26" s="428"/>
    </row>
    <row r="27" spans="1:30" ht="21.75" customHeight="1" x14ac:dyDescent="0.25">
      <c r="A27" s="1">
        <v>43955</v>
      </c>
      <c r="B27" s="2">
        <v>3</v>
      </c>
      <c r="C27" s="2">
        <v>0</v>
      </c>
      <c r="E27" s="75" t="s">
        <v>205</v>
      </c>
      <c r="F27" s="76">
        <v>2</v>
      </c>
      <c r="G27" s="463"/>
      <c r="H27" s="76">
        <v>7.0000000000000007E-2</v>
      </c>
      <c r="I27" s="76">
        <v>0.01</v>
      </c>
      <c r="J27" s="521">
        <v>0.08</v>
      </c>
      <c r="K27" s="77">
        <v>0.16</v>
      </c>
    </row>
    <row r="28" spans="1:30" ht="21.75" customHeight="1" x14ac:dyDescent="0.25">
      <c r="A28" s="1">
        <v>43956</v>
      </c>
      <c r="B28" s="2">
        <v>3</v>
      </c>
      <c r="C28" s="2">
        <v>3</v>
      </c>
      <c r="E28" s="75" t="s">
        <v>206</v>
      </c>
      <c r="F28" s="76">
        <v>2</v>
      </c>
      <c r="G28" s="463" t="s">
        <v>207</v>
      </c>
      <c r="H28" s="76">
        <v>0.02</v>
      </c>
      <c r="I28" s="76">
        <v>4.0000000000000001E-3</v>
      </c>
      <c r="J28" s="521">
        <v>2.4E-2</v>
      </c>
      <c r="K28" s="77">
        <v>4.8000000000000001E-2</v>
      </c>
    </row>
    <row r="29" spans="1:30" ht="21.75" customHeight="1" x14ac:dyDescent="0.25">
      <c r="A29" s="1">
        <v>43957</v>
      </c>
      <c r="B29" s="2">
        <v>3</v>
      </c>
      <c r="C29" s="2">
        <v>3</v>
      </c>
      <c r="E29" s="628"/>
      <c r="F29" s="629"/>
      <c r="G29" s="629"/>
      <c r="H29" s="629"/>
      <c r="I29" s="630"/>
      <c r="J29" s="526" t="s">
        <v>33</v>
      </c>
      <c r="K29" s="527">
        <f>SUM(K24:K28)</f>
        <v>28.218</v>
      </c>
    </row>
    <row r="30" spans="1:30" ht="21.75" customHeight="1" x14ac:dyDescent="0.25">
      <c r="A30" s="1">
        <v>43958</v>
      </c>
      <c r="B30" s="2">
        <v>3</v>
      </c>
      <c r="C30" s="2">
        <v>3</v>
      </c>
      <c r="E30" s="215"/>
      <c r="F30" s="215"/>
      <c r="G30" s="215"/>
      <c r="H30" s="215"/>
      <c r="I30" s="215"/>
      <c r="J30" s="215"/>
      <c r="K30" s="215"/>
    </row>
    <row r="31" spans="1:30" ht="21.75" customHeight="1" x14ac:dyDescent="0.25">
      <c r="A31" s="1">
        <v>43959</v>
      </c>
      <c r="B31" s="2">
        <v>3</v>
      </c>
      <c r="C31" s="2">
        <v>3</v>
      </c>
      <c r="E31" s="215"/>
      <c r="F31" s="215"/>
      <c r="G31" s="215"/>
      <c r="H31" s="215"/>
      <c r="I31" s="215"/>
      <c r="J31" s="215"/>
      <c r="K31" s="215"/>
    </row>
    <row r="32" spans="1:30" ht="21.75" customHeight="1" x14ac:dyDescent="0.25">
      <c r="A32" s="1">
        <v>43960</v>
      </c>
      <c r="B32" s="2">
        <v>3</v>
      </c>
      <c r="C32" s="2">
        <v>3</v>
      </c>
      <c r="E32" s="147"/>
      <c r="F32" s="234" t="s">
        <v>211</v>
      </c>
      <c r="G32" s="435" t="s">
        <v>1584</v>
      </c>
      <c r="H32" s="215"/>
      <c r="I32" s="215"/>
      <c r="J32" s="215"/>
      <c r="K32" s="215"/>
    </row>
    <row r="33" spans="1:15" ht="21.75" customHeight="1" x14ac:dyDescent="0.25">
      <c r="A33" s="1">
        <v>43961</v>
      </c>
      <c r="B33" s="2">
        <v>3</v>
      </c>
      <c r="C33" s="2">
        <v>3</v>
      </c>
      <c r="E33" s="75"/>
      <c r="F33" s="75" t="s">
        <v>210</v>
      </c>
      <c r="G33" s="541">
        <f>O20</f>
        <v>7423.2</v>
      </c>
      <c r="H33" s="215"/>
      <c r="I33" s="215"/>
      <c r="J33" s="215"/>
      <c r="K33" s="215"/>
      <c r="L33" s="215"/>
      <c r="M33" s="215"/>
      <c r="N33" s="215"/>
      <c r="O33" s="215"/>
    </row>
    <row r="34" spans="1:15" ht="21.75" customHeight="1" thickBot="1" x14ac:dyDescent="0.3">
      <c r="A34" s="1">
        <v>43962</v>
      </c>
      <c r="B34" s="2">
        <v>3</v>
      </c>
      <c r="C34" s="2">
        <v>3</v>
      </c>
      <c r="E34" s="542"/>
      <c r="F34" s="542" t="s">
        <v>212</v>
      </c>
      <c r="G34" s="543">
        <f>G56</f>
        <v>4073.1969389884325</v>
      </c>
      <c r="K34" s="215"/>
      <c r="L34" s="215"/>
      <c r="M34" s="215"/>
      <c r="N34" s="215"/>
      <c r="O34" s="215"/>
    </row>
    <row r="35" spans="1:15" ht="25.5" customHeight="1" thickBot="1" x14ac:dyDescent="0.3">
      <c r="A35" s="1">
        <v>43963</v>
      </c>
      <c r="B35" s="2">
        <v>3</v>
      </c>
      <c r="C35" s="2">
        <v>3</v>
      </c>
      <c r="D35" s="215"/>
      <c r="E35" s="631" t="s">
        <v>1660</v>
      </c>
      <c r="F35" s="632"/>
      <c r="G35" s="544">
        <f>G33+G34</f>
        <v>11496.396938988433</v>
      </c>
      <c r="I35" s="61"/>
      <c r="K35" s="545"/>
      <c r="L35" s="545"/>
      <c r="M35" s="545"/>
      <c r="N35" s="215"/>
      <c r="O35" s="215"/>
    </row>
    <row r="36" spans="1:15" ht="21.75" customHeight="1" x14ac:dyDescent="0.25">
      <c r="A36" s="1">
        <v>43964</v>
      </c>
      <c r="B36" s="2">
        <v>3</v>
      </c>
      <c r="C36" s="2">
        <v>3</v>
      </c>
      <c r="K36" s="546"/>
      <c r="L36" s="547"/>
      <c r="M36" s="548"/>
      <c r="N36" s="215"/>
      <c r="O36" s="215"/>
    </row>
    <row r="37" spans="1:15" ht="21.75" customHeight="1" x14ac:dyDescent="0.25">
      <c r="A37" s="1">
        <v>43965</v>
      </c>
      <c r="B37" s="2">
        <v>3</v>
      </c>
      <c r="C37" s="2">
        <v>3</v>
      </c>
      <c r="K37" s="546"/>
      <c r="L37" s="547"/>
      <c r="M37" s="548"/>
      <c r="N37" s="549"/>
      <c r="O37" s="549"/>
    </row>
    <row r="38" spans="1:15" ht="21.75" customHeight="1" x14ac:dyDescent="0.25">
      <c r="A38" s="1">
        <v>43966</v>
      </c>
      <c r="B38" s="2">
        <v>3</v>
      </c>
      <c r="C38" s="2">
        <v>3</v>
      </c>
      <c r="K38" s="546"/>
      <c r="L38" s="550"/>
      <c r="M38" s="551"/>
      <c r="N38" s="215"/>
      <c r="O38" s="215"/>
    </row>
    <row r="39" spans="1:15" ht="21.75" customHeight="1" x14ac:dyDescent="0.25">
      <c r="A39" s="1">
        <v>43967</v>
      </c>
      <c r="B39" s="2">
        <v>0</v>
      </c>
      <c r="C39" s="2">
        <v>3</v>
      </c>
      <c r="K39" s="215"/>
      <c r="L39" s="215"/>
      <c r="M39" s="215"/>
      <c r="N39" s="215"/>
      <c r="O39" s="215"/>
    </row>
    <row r="40" spans="1:15" ht="21.75" customHeight="1" x14ac:dyDescent="0.25">
      <c r="A40" s="1">
        <v>43968</v>
      </c>
      <c r="B40" s="2">
        <v>3</v>
      </c>
      <c r="C40" s="2">
        <v>0</v>
      </c>
      <c r="K40" s="215"/>
      <c r="L40" s="215"/>
      <c r="M40" s="215"/>
      <c r="N40" s="215"/>
      <c r="O40" s="215"/>
    </row>
    <row r="41" spans="1:15" ht="21.75" customHeight="1" x14ac:dyDescent="0.25">
      <c r="A41" s="1">
        <v>43969</v>
      </c>
      <c r="B41" s="2">
        <v>3</v>
      </c>
      <c r="C41" s="2">
        <v>3</v>
      </c>
    </row>
    <row r="42" spans="1:15" ht="21.75" customHeight="1" x14ac:dyDescent="0.25">
      <c r="A42" s="1">
        <v>43970</v>
      </c>
      <c r="B42" s="2">
        <v>3</v>
      </c>
      <c r="C42" s="2">
        <v>3</v>
      </c>
    </row>
    <row r="43" spans="1:15" ht="21.75" customHeight="1" x14ac:dyDescent="0.25">
      <c r="A43" s="1">
        <v>43971</v>
      </c>
      <c r="B43" s="2">
        <v>3</v>
      </c>
      <c r="C43" s="2">
        <v>3</v>
      </c>
    </row>
    <row r="44" spans="1:15" ht="21.75" customHeight="1" x14ac:dyDescent="0.25">
      <c r="A44" s="1">
        <v>43972</v>
      </c>
      <c r="B44" s="2">
        <v>3</v>
      </c>
      <c r="C44" s="2">
        <v>3</v>
      </c>
    </row>
    <row r="45" spans="1:15" ht="21.75" customHeight="1" x14ac:dyDescent="0.25">
      <c r="A45" s="1">
        <v>43973</v>
      </c>
      <c r="B45" s="2">
        <v>3</v>
      </c>
      <c r="C45" s="2">
        <v>3</v>
      </c>
    </row>
    <row r="46" spans="1:15" ht="21.75" customHeight="1" x14ac:dyDescent="0.25">
      <c r="A46" s="1">
        <v>43974</v>
      </c>
      <c r="B46" s="2">
        <v>0</v>
      </c>
      <c r="C46" s="2">
        <v>3</v>
      </c>
    </row>
    <row r="47" spans="1:15" ht="21.75" customHeight="1" x14ac:dyDescent="0.25">
      <c r="A47" s="1">
        <v>43975</v>
      </c>
      <c r="B47" s="2">
        <v>0</v>
      </c>
      <c r="C47" s="2">
        <v>3</v>
      </c>
    </row>
    <row r="48" spans="1:15" ht="21.75" customHeight="1" x14ac:dyDescent="0.25">
      <c r="A48" s="1">
        <v>43976</v>
      </c>
      <c r="B48" s="2">
        <v>3</v>
      </c>
      <c r="C48" s="2">
        <v>3</v>
      </c>
    </row>
    <row r="49" spans="1:19" ht="21.75" customHeight="1" x14ac:dyDescent="0.25">
      <c r="A49" s="1">
        <v>43977</v>
      </c>
      <c r="B49" s="2">
        <v>3</v>
      </c>
      <c r="C49" s="2">
        <v>3</v>
      </c>
    </row>
    <row r="50" spans="1:19" ht="21.75" customHeight="1" x14ac:dyDescent="0.25">
      <c r="A50" s="1">
        <v>43978</v>
      </c>
      <c r="B50" s="2">
        <v>3</v>
      </c>
      <c r="C50" s="2">
        <v>3</v>
      </c>
    </row>
    <row r="51" spans="1:19" ht="21.75" customHeight="1" x14ac:dyDescent="0.25">
      <c r="A51" s="1">
        <v>43979</v>
      </c>
      <c r="B51" s="2">
        <v>3</v>
      </c>
      <c r="C51" s="2">
        <v>3</v>
      </c>
    </row>
    <row r="52" spans="1:19" ht="21.75" customHeight="1" x14ac:dyDescent="0.25">
      <c r="A52" s="1">
        <v>43980</v>
      </c>
      <c r="B52" s="2">
        <v>3</v>
      </c>
      <c r="C52" s="2">
        <v>3</v>
      </c>
    </row>
    <row r="53" spans="1:19" ht="21.75" customHeight="1" x14ac:dyDescent="0.25">
      <c r="A53" s="1">
        <v>43981</v>
      </c>
      <c r="B53" s="2">
        <v>3</v>
      </c>
      <c r="C53" s="2">
        <v>0</v>
      </c>
    </row>
    <row r="54" spans="1:19" ht="21.75" customHeight="1" x14ac:dyDescent="0.25">
      <c r="A54" s="1">
        <v>43982</v>
      </c>
      <c r="B54" s="2">
        <v>3</v>
      </c>
      <c r="C54" s="2">
        <v>0</v>
      </c>
    </row>
    <row r="55" spans="1:19" ht="21.75" customHeight="1" x14ac:dyDescent="0.25">
      <c r="A55" s="539" t="s">
        <v>208</v>
      </c>
      <c r="B55" s="552">
        <f>B24+B25+B26+B27+B28+B29+B30+B31+B32+B33+B34+B35+B36+B37+B38+B39+B40+B41+B42+B43+B44+B45+B46+B47+B48+B49+B50+B51+B52+B53+B54</f>
        <v>78</v>
      </c>
      <c r="C55" s="552">
        <f>C24+C25+C26+C27+C28+C29+C30+C31+C32+C33+C34+C35+C36+C37+C38+C39+C40+C41+C42+C43+C44+C45+C46+C47+C48+C49+C50+C51+C52+C53+C54</f>
        <v>78</v>
      </c>
      <c r="D55" s="16" t="s">
        <v>198</v>
      </c>
      <c r="E55" s="553">
        <f>SUM(B55:C55)</f>
        <v>156</v>
      </c>
      <c r="G55" s="633">
        <f>E55*K29</f>
        <v>4402.0079999999998</v>
      </c>
      <c r="H55" s="634"/>
      <c r="I55" s="554">
        <v>1</v>
      </c>
      <c r="K55" s="97"/>
      <c r="L55" s="97"/>
      <c r="M55" s="97"/>
      <c r="N55" s="97"/>
      <c r="O55" s="97"/>
      <c r="P55" s="215"/>
      <c r="Q55" s="215"/>
      <c r="R55" s="215"/>
      <c r="S55" s="215"/>
    </row>
    <row r="56" spans="1:19" ht="21.75" customHeight="1" x14ac:dyDescent="0.25">
      <c r="G56" s="635">
        <f>G55*I56</f>
        <v>4073.1969389884325</v>
      </c>
      <c r="H56" s="636"/>
      <c r="I56" s="554">
        <f>O19</f>
        <v>0.92530430180691015</v>
      </c>
      <c r="K56" s="97"/>
      <c r="L56" s="97"/>
      <c r="M56" s="97"/>
      <c r="N56" s="97"/>
      <c r="O56" s="97"/>
      <c r="P56" s="215"/>
      <c r="Q56" s="215"/>
      <c r="R56" s="215"/>
      <c r="S56" s="215"/>
    </row>
    <row r="57" spans="1:19" ht="21.75" customHeight="1" x14ac:dyDescent="0.25">
      <c r="G57" s="555" t="s">
        <v>1658</v>
      </c>
      <c r="H57" s="16"/>
      <c r="I57" s="16"/>
      <c r="K57" s="97"/>
      <c r="L57" s="407"/>
      <c r="M57" s="97"/>
      <c r="N57" s="97"/>
      <c r="O57" s="97"/>
      <c r="P57" s="215"/>
      <c r="Q57" s="215"/>
      <c r="R57" s="215"/>
      <c r="S57" s="215"/>
    </row>
    <row r="58" spans="1:19" ht="21.75" customHeight="1" x14ac:dyDescent="0.25">
      <c r="E58" s="540"/>
      <c r="K58" s="215"/>
      <c r="L58" s="215"/>
      <c r="M58" s="215"/>
      <c r="N58" s="215"/>
      <c r="O58" s="215"/>
      <c r="P58" s="215"/>
      <c r="Q58" s="215"/>
      <c r="R58" s="215"/>
      <c r="S58" s="215"/>
    </row>
    <row r="59" spans="1:19" ht="21.75" customHeight="1" x14ac:dyDescent="0.25">
      <c r="G59" s="388"/>
    </row>
  </sheetData>
  <mergeCells count="12">
    <mergeCell ref="J23:K23"/>
    <mergeCell ref="E29:I29"/>
    <mergeCell ref="E35:F35"/>
    <mergeCell ref="G55:H55"/>
    <mergeCell ref="G56:H56"/>
    <mergeCell ref="A22:C22"/>
    <mergeCell ref="E22:K22"/>
    <mergeCell ref="L1:O1"/>
    <mergeCell ref="A3:O3"/>
    <mergeCell ref="M5:N5"/>
    <mergeCell ref="E6:K6"/>
    <mergeCell ref="J7:K7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59999389629810485"/>
  </sheetPr>
  <dimension ref="B1:J46"/>
  <sheetViews>
    <sheetView zoomScale="85" zoomScaleNormal="85" workbookViewId="0">
      <selection activeCell="I1" sqref="I1:J1"/>
    </sheetView>
  </sheetViews>
  <sheetFormatPr defaultRowHeight="15" x14ac:dyDescent="0.25"/>
  <cols>
    <col min="1" max="1" width="4" style="215" customWidth="1"/>
    <col min="2" max="2" width="9.140625" style="215"/>
    <col min="3" max="3" width="35.28515625" style="215" customWidth="1"/>
    <col min="4" max="4" width="14.42578125" style="215" customWidth="1"/>
    <col min="5" max="5" width="17.7109375" style="215" customWidth="1"/>
    <col min="6" max="6" width="16.42578125" style="215" customWidth="1"/>
    <col min="7" max="7" width="16.28515625" style="215" customWidth="1"/>
    <col min="8" max="8" width="15.7109375" style="215" customWidth="1"/>
    <col min="9" max="9" width="15.85546875" style="215" customWidth="1"/>
    <col min="10" max="10" width="21" style="215" customWidth="1"/>
    <col min="11" max="16384" width="9.140625" style="215"/>
  </cols>
  <sheetData>
    <row r="1" spans="2:10" ht="86.25" customHeight="1" x14ac:dyDescent="0.25">
      <c r="I1" s="614" t="s">
        <v>1668</v>
      </c>
      <c r="J1" s="614"/>
    </row>
    <row r="2" spans="2:10" ht="15.75" x14ac:dyDescent="0.25">
      <c r="B2" s="637" t="s">
        <v>1637</v>
      </c>
      <c r="C2" s="637"/>
      <c r="D2" s="637"/>
      <c r="E2" s="637"/>
      <c r="F2" s="637"/>
      <c r="G2" s="637"/>
      <c r="H2" s="637"/>
      <c r="I2" s="637"/>
      <c r="J2" s="459"/>
    </row>
    <row r="3" spans="2:10" x14ac:dyDescent="0.25">
      <c r="B3" s="460"/>
      <c r="C3" s="460"/>
      <c r="D3" s="460"/>
      <c r="E3" s="460"/>
      <c r="F3" s="460"/>
      <c r="G3" s="460"/>
      <c r="H3" s="460"/>
      <c r="I3" s="460"/>
      <c r="J3" s="460"/>
    </row>
    <row r="4" spans="2:10" s="461" customFormat="1" ht="60" customHeight="1" x14ac:dyDescent="0.25">
      <c r="B4" s="472" t="s">
        <v>290</v>
      </c>
      <c r="C4" s="233" t="s">
        <v>291</v>
      </c>
      <c r="D4" s="233" t="s">
        <v>1633</v>
      </c>
      <c r="E4" s="233" t="s">
        <v>292</v>
      </c>
      <c r="F4" s="233" t="s">
        <v>1634</v>
      </c>
      <c r="G4" s="233" t="s">
        <v>293</v>
      </c>
      <c r="H4" s="233" t="s">
        <v>1635</v>
      </c>
      <c r="I4" s="233" t="s">
        <v>1636</v>
      </c>
      <c r="J4" s="233" t="s">
        <v>294</v>
      </c>
    </row>
    <row r="5" spans="2:10" s="461" customFormat="1" x14ac:dyDescent="0.25">
      <c r="B5" s="462">
        <v>1</v>
      </c>
      <c r="C5" s="261">
        <v>2</v>
      </c>
      <c r="D5" s="261">
        <v>3</v>
      </c>
      <c r="E5" s="261">
        <v>4</v>
      </c>
      <c r="F5" s="261">
        <v>5</v>
      </c>
      <c r="G5" s="261">
        <v>6</v>
      </c>
      <c r="H5" s="261">
        <v>7</v>
      </c>
      <c r="I5" s="261">
        <v>8</v>
      </c>
      <c r="J5" s="261">
        <v>9</v>
      </c>
    </row>
    <row r="6" spans="2:10" s="461" customFormat="1" x14ac:dyDescent="0.25">
      <c r="B6" s="76">
        <v>1</v>
      </c>
      <c r="C6" s="463" t="s">
        <v>295</v>
      </c>
      <c r="D6" s="464">
        <v>0.10199999999999999</v>
      </c>
      <c r="E6" s="465">
        <v>25000</v>
      </c>
      <c r="F6" s="466">
        <f>D6*E6</f>
        <v>2550</v>
      </c>
      <c r="G6" s="467">
        <v>15716</v>
      </c>
      <c r="H6" s="466">
        <f>D6*G6</f>
        <v>1603.0319999999999</v>
      </c>
      <c r="I6" s="466">
        <f>H6*1.12</f>
        <v>1795.3958400000001</v>
      </c>
      <c r="J6" s="466" t="s">
        <v>296</v>
      </c>
    </row>
    <row r="7" spans="2:10" s="461" customFormat="1" x14ac:dyDescent="0.25">
      <c r="B7" s="76">
        <v>2</v>
      </c>
      <c r="C7" s="463" t="s">
        <v>297</v>
      </c>
      <c r="D7" s="464">
        <v>0.95</v>
      </c>
      <c r="E7" s="465">
        <v>240</v>
      </c>
      <c r="F7" s="466">
        <f>D7*E7</f>
        <v>228</v>
      </c>
      <c r="G7" s="467">
        <v>240</v>
      </c>
      <c r="H7" s="466">
        <f t="shared" ref="H7:H17" si="0">D7*G7</f>
        <v>228</v>
      </c>
      <c r="I7" s="466">
        <f>H7*1.21</f>
        <v>275.88</v>
      </c>
      <c r="J7" s="466" t="s">
        <v>298</v>
      </c>
    </row>
    <row r="8" spans="2:10" s="461" customFormat="1" x14ac:dyDescent="0.25">
      <c r="B8" s="76">
        <v>3</v>
      </c>
      <c r="C8" s="463" t="s">
        <v>299</v>
      </c>
      <c r="D8" s="464">
        <v>110</v>
      </c>
      <c r="E8" s="465">
        <v>50</v>
      </c>
      <c r="F8" s="466">
        <f>D8*E8</f>
        <v>5500</v>
      </c>
      <c r="G8" s="467">
        <v>27</v>
      </c>
      <c r="H8" s="466">
        <f t="shared" si="0"/>
        <v>2970</v>
      </c>
      <c r="I8" s="466">
        <f>H8*1.21</f>
        <v>3593.7</v>
      </c>
      <c r="J8" s="466" t="s">
        <v>300</v>
      </c>
    </row>
    <row r="9" spans="2:10" s="461" customFormat="1" ht="30" x14ac:dyDescent="0.25">
      <c r="B9" s="76">
        <v>4</v>
      </c>
      <c r="C9" s="463" t="s">
        <v>301</v>
      </c>
      <c r="D9" s="464">
        <v>0.53</v>
      </c>
      <c r="E9" s="465">
        <v>1200</v>
      </c>
      <c r="F9" s="466">
        <f>D9*E9</f>
        <v>636</v>
      </c>
      <c r="G9" s="467">
        <v>450</v>
      </c>
      <c r="H9" s="466">
        <f t="shared" si="0"/>
        <v>238.5</v>
      </c>
      <c r="I9" s="466">
        <f>H9*1.21</f>
        <v>288.58499999999998</v>
      </c>
      <c r="J9" s="466" t="s">
        <v>296</v>
      </c>
    </row>
    <row r="10" spans="2:10" s="461" customFormat="1" x14ac:dyDescent="0.25">
      <c r="B10" s="76">
        <v>5</v>
      </c>
      <c r="C10" s="463" t="s">
        <v>302</v>
      </c>
      <c r="D10" s="464">
        <v>1.6</v>
      </c>
      <c r="E10" s="465">
        <v>300</v>
      </c>
      <c r="F10" s="466">
        <f>D10*E10</f>
        <v>480</v>
      </c>
      <c r="G10" s="467">
        <v>0</v>
      </c>
      <c r="H10" s="466">
        <f t="shared" si="0"/>
        <v>0</v>
      </c>
      <c r="I10" s="466">
        <f>H10*1.21</f>
        <v>0</v>
      </c>
      <c r="J10" s="466" t="s">
        <v>296</v>
      </c>
    </row>
    <row r="11" spans="2:10" s="461" customFormat="1" x14ac:dyDescent="0.25">
      <c r="B11" s="76">
        <v>6</v>
      </c>
      <c r="C11" s="463" t="s">
        <v>303</v>
      </c>
      <c r="D11" s="464">
        <v>50</v>
      </c>
      <c r="E11" s="465">
        <v>2</v>
      </c>
      <c r="F11" s="466">
        <f t="shared" ref="F11:F17" si="1">D11*E11</f>
        <v>100</v>
      </c>
      <c r="G11" s="467">
        <v>2</v>
      </c>
      <c r="H11" s="466">
        <f t="shared" si="0"/>
        <v>100</v>
      </c>
      <c r="I11" s="466">
        <f>H11*1.21</f>
        <v>121</v>
      </c>
      <c r="J11" s="466" t="s">
        <v>304</v>
      </c>
    </row>
    <row r="12" spans="2:10" s="461" customFormat="1" x14ac:dyDescent="0.25">
      <c r="B12" s="76">
        <v>7</v>
      </c>
      <c r="C12" s="463" t="s">
        <v>305</v>
      </c>
      <c r="D12" s="464">
        <v>760</v>
      </c>
      <c r="E12" s="465">
        <v>2</v>
      </c>
      <c r="F12" s="466">
        <f t="shared" si="1"/>
        <v>1520</v>
      </c>
      <c r="G12" s="467">
        <v>0</v>
      </c>
      <c r="H12" s="466">
        <f t="shared" si="0"/>
        <v>0</v>
      </c>
      <c r="I12" s="466">
        <f>H12*1.12</f>
        <v>0</v>
      </c>
      <c r="J12" s="466" t="s">
        <v>306</v>
      </c>
    </row>
    <row r="13" spans="2:10" s="461" customFormat="1" ht="30" x14ac:dyDescent="0.25">
      <c r="B13" s="76">
        <v>8</v>
      </c>
      <c r="C13" s="463" t="s">
        <v>307</v>
      </c>
      <c r="D13" s="464">
        <v>31.9</v>
      </c>
      <c r="E13" s="465">
        <v>60</v>
      </c>
      <c r="F13" s="466">
        <f t="shared" si="1"/>
        <v>1914</v>
      </c>
      <c r="G13" s="467">
        <v>60</v>
      </c>
      <c r="H13" s="466">
        <f t="shared" si="0"/>
        <v>1914</v>
      </c>
      <c r="I13" s="466">
        <f>H13*1.12</f>
        <v>2143.6800000000003</v>
      </c>
      <c r="J13" s="466" t="s">
        <v>308</v>
      </c>
    </row>
    <row r="14" spans="2:10" s="461" customFormat="1" ht="30" x14ac:dyDescent="0.25">
      <c r="B14" s="76">
        <v>9</v>
      </c>
      <c r="C14" s="463" t="s">
        <v>309</v>
      </c>
      <c r="D14" s="464">
        <v>0.28999999999999998</v>
      </c>
      <c r="E14" s="465">
        <v>5000</v>
      </c>
      <c r="F14" s="466">
        <f t="shared" si="1"/>
        <v>1450</v>
      </c>
      <c r="G14" s="467">
        <v>5000</v>
      </c>
      <c r="H14" s="466">
        <f t="shared" si="0"/>
        <v>1450</v>
      </c>
      <c r="I14" s="466">
        <f>H14*1.12</f>
        <v>1624.0000000000002</v>
      </c>
      <c r="J14" s="466" t="s">
        <v>310</v>
      </c>
    </row>
    <row r="15" spans="2:10" s="461" customFormat="1" x14ac:dyDescent="0.25">
      <c r="B15" s="76">
        <v>10</v>
      </c>
      <c r="C15" s="463" t="s">
        <v>311</v>
      </c>
      <c r="D15" s="464">
        <v>17.55</v>
      </c>
      <c r="E15" s="465">
        <v>50</v>
      </c>
      <c r="F15" s="466">
        <f t="shared" si="1"/>
        <v>877.5</v>
      </c>
      <c r="G15" s="467">
        <v>0</v>
      </c>
      <c r="H15" s="466">
        <f t="shared" si="0"/>
        <v>0</v>
      </c>
      <c r="I15" s="466">
        <f>H15*1.21</f>
        <v>0</v>
      </c>
      <c r="J15" s="466" t="s">
        <v>304</v>
      </c>
    </row>
    <row r="16" spans="2:10" s="461" customFormat="1" x14ac:dyDescent="0.25">
      <c r="B16" s="76">
        <v>11</v>
      </c>
      <c r="C16" s="463" t="s">
        <v>312</v>
      </c>
      <c r="D16" s="464">
        <v>1.24</v>
      </c>
      <c r="E16" s="465">
        <v>0</v>
      </c>
      <c r="F16" s="466">
        <v>0</v>
      </c>
      <c r="G16" s="467">
        <v>300</v>
      </c>
      <c r="H16" s="466">
        <f t="shared" si="0"/>
        <v>372</v>
      </c>
      <c r="I16" s="466">
        <f>H16*1.12</f>
        <v>416.64000000000004</v>
      </c>
      <c r="J16" s="466" t="s">
        <v>313</v>
      </c>
    </row>
    <row r="17" spans="2:10" s="461" customFormat="1" ht="30" x14ac:dyDescent="0.25">
      <c r="B17" s="76">
        <v>12</v>
      </c>
      <c r="C17" s="463" t="s">
        <v>312</v>
      </c>
      <c r="D17" s="464">
        <v>1.24</v>
      </c>
      <c r="E17" s="465">
        <v>1500</v>
      </c>
      <c r="F17" s="466">
        <f t="shared" si="1"/>
        <v>1860</v>
      </c>
      <c r="G17" s="467">
        <v>1500</v>
      </c>
      <c r="H17" s="466">
        <f t="shared" si="0"/>
        <v>1860</v>
      </c>
      <c r="I17" s="466">
        <f>H17*1.12</f>
        <v>2083.2000000000003</v>
      </c>
      <c r="J17" s="466" t="s">
        <v>314</v>
      </c>
    </row>
    <row r="18" spans="2:10" s="461" customFormat="1" ht="30" x14ac:dyDescent="0.25">
      <c r="B18" s="76">
        <v>13</v>
      </c>
      <c r="C18" s="463" t="s">
        <v>315</v>
      </c>
      <c r="D18" s="464">
        <v>2.4900000000000002</v>
      </c>
      <c r="E18" s="465">
        <v>2000</v>
      </c>
      <c r="F18" s="466">
        <f>D18*E18</f>
        <v>4980</v>
      </c>
      <c r="G18" s="467">
        <v>1200</v>
      </c>
      <c r="H18" s="466">
        <f>D18*G18</f>
        <v>2988.0000000000005</v>
      </c>
      <c r="I18" s="466">
        <f>H18*1.21</f>
        <v>3615.4800000000005</v>
      </c>
      <c r="J18" s="466" t="s">
        <v>316</v>
      </c>
    </row>
    <row r="19" spans="2:10" s="461" customFormat="1" x14ac:dyDescent="0.25">
      <c r="B19" s="439"/>
      <c r="C19" s="448" t="s">
        <v>317</v>
      </c>
      <c r="D19" s="464"/>
      <c r="E19" s="468"/>
      <c r="F19" s="469">
        <f>SUM(F6:F18)</f>
        <v>22095.5</v>
      </c>
      <c r="G19" s="469">
        <f>SUM(G6:G18)</f>
        <v>24495</v>
      </c>
      <c r="H19" s="469">
        <f>SUM(H6:H18)</f>
        <v>13723.531999999999</v>
      </c>
      <c r="I19" s="473">
        <f>SUM(I6:I18)</f>
        <v>15957.560840000002</v>
      </c>
      <c r="J19" s="469"/>
    </row>
    <row r="20" spans="2:10" x14ac:dyDescent="0.25">
      <c r="B20" s="458"/>
      <c r="C20" s="470"/>
      <c r="D20" s="470"/>
      <c r="E20" s="470"/>
      <c r="F20" s="470"/>
      <c r="G20" s="470"/>
      <c r="H20" s="470"/>
      <c r="I20" s="470"/>
      <c r="J20" s="458"/>
    </row>
    <row r="21" spans="2:10" ht="43.5" x14ac:dyDescent="0.25">
      <c r="B21" s="474" t="s">
        <v>318</v>
      </c>
      <c r="C21" s="475" t="s">
        <v>319</v>
      </c>
      <c r="D21" s="476" t="s">
        <v>320</v>
      </c>
    </row>
    <row r="22" spans="2:10" x14ac:dyDescent="0.25">
      <c r="B22" s="419">
        <v>1</v>
      </c>
      <c r="C22" s="471" t="s">
        <v>321</v>
      </c>
      <c r="D22" s="446">
        <v>2410</v>
      </c>
    </row>
    <row r="23" spans="2:10" x14ac:dyDescent="0.25">
      <c r="B23" s="419">
        <v>2</v>
      </c>
      <c r="C23" s="471" t="s">
        <v>322</v>
      </c>
      <c r="D23" s="446">
        <v>200</v>
      </c>
    </row>
    <row r="24" spans="2:10" x14ac:dyDescent="0.25">
      <c r="B24" s="419">
        <v>3</v>
      </c>
      <c r="C24" s="471" t="s">
        <v>323</v>
      </c>
      <c r="D24" s="446">
        <v>3776</v>
      </c>
    </row>
    <row r="25" spans="2:10" x14ac:dyDescent="0.25">
      <c r="B25" s="419">
        <v>4</v>
      </c>
      <c r="C25" s="471" t="s">
        <v>324</v>
      </c>
      <c r="D25" s="446">
        <v>1850</v>
      </c>
    </row>
    <row r="26" spans="2:10" x14ac:dyDescent="0.25">
      <c r="B26" s="419">
        <v>5</v>
      </c>
      <c r="C26" s="471" t="s">
        <v>325</v>
      </c>
      <c r="D26" s="446">
        <v>800</v>
      </c>
    </row>
    <row r="27" spans="2:10" x14ac:dyDescent="0.25">
      <c r="B27" s="419">
        <v>6</v>
      </c>
      <c r="C27" s="471" t="s">
        <v>326</v>
      </c>
      <c r="D27" s="446">
        <v>1050</v>
      </c>
    </row>
    <row r="28" spans="2:10" x14ac:dyDescent="0.25">
      <c r="B28" s="419">
        <v>7</v>
      </c>
      <c r="C28" s="471" t="s">
        <v>327</v>
      </c>
      <c r="D28" s="446">
        <v>800</v>
      </c>
    </row>
    <row r="29" spans="2:10" x14ac:dyDescent="0.25">
      <c r="B29" s="419">
        <v>8</v>
      </c>
      <c r="C29" s="471" t="s">
        <v>328</v>
      </c>
      <c r="D29" s="446">
        <v>200</v>
      </c>
    </row>
    <row r="30" spans="2:10" x14ac:dyDescent="0.25">
      <c r="B30" s="419">
        <v>9</v>
      </c>
      <c r="C30" s="471" t="s">
        <v>329</v>
      </c>
      <c r="D30" s="446">
        <v>100</v>
      </c>
    </row>
    <row r="31" spans="2:10" x14ac:dyDescent="0.25">
      <c r="B31" s="419">
        <v>10</v>
      </c>
      <c r="C31" s="471" t="s">
        <v>330</v>
      </c>
      <c r="D31" s="446">
        <v>600</v>
      </c>
    </row>
    <row r="32" spans="2:10" x14ac:dyDescent="0.25">
      <c r="B32" s="419">
        <v>11</v>
      </c>
      <c r="C32" s="471" t="s">
        <v>331</v>
      </c>
      <c r="D32" s="446">
        <v>1150</v>
      </c>
    </row>
    <row r="33" spans="2:4" x14ac:dyDescent="0.25">
      <c r="B33" s="419">
        <v>12</v>
      </c>
      <c r="C33" s="471" t="s">
        <v>332</v>
      </c>
      <c r="D33" s="446">
        <v>400</v>
      </c>
    </row>
    <row r="34" spans="2:4" x14ac:dyDescent="0.25">
      <c r="B34" s="419">
        <v>13</v>
      </c>
      <c r="C34" s="471" t="s">
        <v>333</v>
      </c>
      <c r="D34" s="446">
        <v>400</v>
      </c>
    </row>
    <row r="35" spans="2:4" x14ac:dyDescent="0.25">
      <c r="B35" s="419">
        <v>14</v>
      </c>
      <c r="C35" s="471" t="s">
        <v>334</v>
      </c>
      <c r="D35" s="446">
        <v>100</v>
      </c>
    </row>
    <row r="36" spans="2:4" x14ac:dyDescent="0.25">
      <c r="B36" s="419">
        <v>15</v>
      </c>
      <c r="C36" s="471" t="s">
        <v>335</v>
      </c>
      <c r="D36" s="446">
        <v>200</v>
      </c>
    </row>
    <row r="37" spans="2:4" x14ac:dyDescent="0.25">
      <c r="B37" s="419">
        <v>16</v>
      </c>
      <c r="C37" s="471" t="s">
        <v>336</v>
      </c>
      <c r="D37" s="446">
        <v>250</v>
      </c>
    </row>
    <row r="38" spans="2:4" x14ac:dyDescent="0.25">
      <c r="B38" s="419">
        <v>17</v>
      </c>
      <c r="C38" s="456" t="s">
        <v>337</v>
      </c>
      <c r="D38" s="446">
        <v>300</v>
      </c>
    </row>
    <row r="39" spans="2:4" x14ac:dyDescent="0.25">
      <c r="B39" s="419">
        <v>18</v>
      </c>
      <c r="C39" s="471" t="s">
        <v>338</v>
      </c>
      <c r="D39" s="446">
        <v>100</v>
      </c>
    </row>
    <row r="40" spans="2:4" x14ac:dyDescent="0.25">
      <c r="B40" s="419">
        <v>19</v>
      </c>
      <c r="C40" s="471" t="s">
        <v>339</v>
      </c>
      <c r="D40" s="446">
        <v>30</v>
      </c>
    </row>
    <row r="41" spans="2:4" x14ac:dyDescent="0.25">
      <c r="B41" s="419">
        <v>20</v>
      </c>
      <c r="C41" s="471" t="s">
        <v>340</v>
      </c>
      <c r="D41" s="446">
        <v>300</v>
      </c>
    </row>
    <row r="42" spans="2:4" x14ac:dyDescent="0.25">
      <c r="B42" s="419">
        <v>21</v>
      </c>
      <c r="C42" s="471" t="s">
        <v>341</v>
      </c>
      <c r="D42" s="446">
        <v>450</v>
      </c>
    </row>
    <row r="43" spans="2:4" x14ac:dyDescent="0.25">
      <c r="B43" s="419">
        <v>22</v>
      </c>
      <c r="C43" s="471" t="s">
        <v>342</v>
      </c>
      <c r="D43" s="446">
        <v>100</v>
      </c>
    </row>
    <row r="44" spans="2:4" x14ac:dyDescent="0.25">
      <c r="B44" s="419">
        <v>23</v>
      </c>
      <c r="C44" s="471" t="s">
        <v>343</v>
      </c>
      <c r="D44" s="446">
        <v>50</v>
      </c>
    </row>
    <row r="45" spans="2:4" x14ac:dyDescent="0.25">
      <c r="B45" s="419">
        <v>24</v>
      </c>
      <c r="C45" s="471" t="s">
        <v>344</v>
      </c>
      <c r="D45" s="446">
        <v>100</v>
      </c>
    </row>
    <row r="46" spans="2:4" x14ac:dyDescent="0.25">
      <c r="B46" s="75"/>
      <c r="C46" s="445" t="s">
        <v>345</v>
      </c>
      <c r="D46" s="446">
        <f>SUM(D22:D45)</f>
        <v>15716</v>
      </c>
    </row>
  </sheetData>
  <mergeCells count="2">
    <mergeCell ref="I1:J1"/>
    <mergeCell ref="B2:I2"/>
  </mergeCells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0.59999389629810485"/>
  </sheetPr>
  <dimension ref="A1:D13"/>
  <sheetViews>
    <sheetView workbookViewId="0">
      <selection activeCell="J12" sqref="J12"/>
    </sheetView>
  </sheetViews>
  <sheetFormatPr defaultRowHeight="15" x14ac:dyDescent="0.25"/>
  <cols>
    <col min="1" max="1" width="18.7109375" style="215" customWidth="1"/>
    <col min="2" max="2" width="18.140625" style="215" customWidth="1"/>
    <col min="3" max="3" width="24.7109375" style="215" customWidth="1"/>
    <col min="4" max="4" width="15.28515625" style="215" customWidth="1"/>
    <col min="5" max="16384" width="9.140625" style="215"/>
  </cols>
  <sheetData>
    <row r="1" spans="1:4" ht="44.25" customHeight="1" x14ac:dyDescent="0.25">
      <c r="C1" s="638" t="s">
        <v>1669</v>
      </c>
      <c r="D1" s="638"/>
    </row>
    <row r="2" spans="1:4" ht="15.75" customHeight="1" x14ac:dyDescent="0.25">
      <c r="C2" s="558"/>
      <c r="D2" s="558"/>
    </row>
    <row r="3" spans="1:4" x14ac:dyDescent="0.25">
      <c r="A3" s="560" t="s">
        <v>359</v>
      </c>
      <c r="B3" s="561"/>
      <c r="C3" s="561"/>
      <c r="D3" s="561"/>
    </row>
    <row r="4" spans="1:4" ht="9.75" customHeight="1" x14ac:dyDescent="0.25"/>
    <row r="5" spans="1:4" ht="45" customHeight="1" x14ac:dyDescent="0.25">
      <c r="A5" s="559" t="s">
        <v>1496</v>
      </c>
      <c r="B5" s="559" t="s">
        <v>1497</v>
      </c>
      <c r="C5" s="559" t="s">
        <v>1498</v>
      </c>
      <c r="D5" s="233" t="s">
        <v>1662</v>
      </c>
    </row>
    <row r="6" spans="1:4" ht="30" x14ac:dyDescent="0.25">
      <c r="A6" s="557" t="s">
        <v>1499</v>
      </c>
      <c r="B6" s="556" t="s">
        <v>1661</v>
      </c>
      <c r="C6" s="556"/>
      <c r="D6" s="639">
        <v>5.63</v>
      </c>
    </row>
    <row r="7" spans="1:4" x14ac:dyDescent="0.25">
      <c r="A7" s="557" t="s">
        <v>1500</v>
      </c>
      <c r="B7" s="556">
        <v>6</v>
      </c>
      <c r="C7" s="556">
        <v>15</v>
      </c>
      <c r="D7" s="639"/>
    </row>
    <row r="8" spans="1:4" x14ac:dyDescent="0.25">
      <c r="A8" s="557" t="s">
        <v>1501</v>
      </c>
      <c r="B8" s="556">
        <v>10</v>
      </c>
      <c r="C8" s="556">
        <v>50</v>
      </c>
      <c r="D8" s="639"/>
    </row>
    <row r="9" spans="1:4" x14ac:dyDescent="0.25">
      <c r="A9" s="557" t="s">
        <v>1502</v>
      </c>
      <c r="B9" s="556">
        <v>2</v>
      </c>
      <c r="C9" s="556">
        <v>0</v>
      </c>
      <c r="D9" s="639"/>
    </row>
    <row r="10" spans="1:4" x14ac:dyDescent="0.25">
      <c r="A10" s="557" t="s">
        <v>1503</v>
      </c>
      <c r="B10" s="556">
        <v>0</v>
      </c>
      <c r="C10" s="556">
        <v>0</v>
      </c>
      <c r="D10" s="639"/>
    </row>
    <row r="11" spans="1:4" x14ac:dyDescent="0.25">
      <c r="A11" s="557" t="s">
        <v>1504</v>
      </c>
      <c r="B11" s="556">
        <v>5</v>
      </c>
      <c r="C11" s="556">
        <v>20</v>
      </c>
      <c r="D11" s="639"/>
    </row>
    <row r="12" spans="1:4" x14ac:dyDescent="0.25">
      <c r="A12" s="557"/>
      <c r="B12" s="16"/>
      <c r="C12" s="65">
        <f>SUM(C7:C11)</f>
        <v>85</v>
      </c>
      <c r="D12" s="639"/>
    </row>
    <row r="13" spans="1:4" x14ac:dyDescent="0.25">
      <c r="A13" s="3"/>
      <c r="B13" s="3"/>
      <c r="C13" s="16" t="s">
        <v>198</v>
      </c>
      <c r="D13" s="269">
        <f>C12*D6</f>
        <v>478.55</v>
      </c>
    </row>
  </sheetData>
  <mergeCells count="2">
    <mergeCell ref="C1:D1"/>
    <mergeCell ref="D6:D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F982"/>
  <sheetViews>
    <sheetView showGridLines="0" workbookViewId="0">
      <selection activeCell="E556" sqref="E556"/>
    </sheetView>
  </sheetViews>
  <sheetFormatPr defaultRowHeight="15" x14ac:dyDescent="0.25"/>
  <cols>
    <col min="1" max="1" width="4" style="3" customWidth="1"/>
    <col min="2" max="2" width="12.28515625" style="3" customWidth="1"/>
    <col min="3" max="3" width="54.28515625" style="3" customWidth="1"/>
    <col min="4" max="4" width="9.140625" style="3"/>
    <col min="5" max="5" width="9.140625" style="13"/>
    <col min="6" max="16384" width="9.140625" style="3"/>
  </cols>
  <sheetData>
    <row r="1" spans="2:6" ht="66" customHeight="1" x14ac:dyDescent="0.25">
      <c r="D1" s="569" t="s">
        <v>1560</v>
      </c>
      <c r="E1" s="569"/>
      <c r="F1" s="569"/>
    </row>
    <row r="2" spans="2:6" ht="29.25" customHeight="1" x14ac:dyDescent="0.25">
      <c r="B2" s="567" t="s">
        <v>812</v>
      </c>
      <c r="C2" s="567"/>
      <c r="D2" s="567"/>
      <c r="E2" s="567"/>
    </row>
    <row r="3" spans="2:6" ht="32.25" customHeight="1" x14ac:dyDescent="0.25">
      <c r="B3" s="570" t="s">
        <v>1556</v>
      </c>
      <c r="C3" s="570"/>
      <c r="D3" s="570"/>
      <c r="E3" s="570"/>
    </row>
    <row r="4" spans="2:6" ht="40.5" customHeight="1" x14ac:dyDescent="0.25">
      <c r="B4" s="4" t="s">
        <v>368</v>
      </c>
      <c r="C4" s="4" t="s">
        <v>369</v>
      </c>
      <c r="D4" s="4" t="s">
        <v>813</v>
      </c>
      <c r="E4" s="4" t="s">
        <v>814</v>
      </c>
    </row>
    <row r="5" spans="2:6" x14ac:dyDescent="0.25">
      <c r="B5" s="4"/>
      <c r="C5" s="5" t="s">
        <v>345</v>
      </c>
      <c r="D5" s="39">
        <f>SUM(D6:D1009)</f>
        <v>119732</v>
      </c>
      <c r="E5" s="6">
        <f t="shared" ref="E5" si="0">SUM(E6:E1009)</f>
        <v>67240</v>
      </c>
    </row>
    <row r="6" spans="2:6" x14ac:dyDescent="0.25">
      <c r="B6" s="7">
        <v>10000001</v>
      </c>
      <c r="C6" s="8" t="s">
        <v>848</v>
      </c>
      <c r="D6" s="9">
        <v>261</v>
      </c>
      <c r="E6" s="10">
        <v>158</v>
      </c>
      <c r="F6" s="3">
        <f>E6*2</f>
        <v>316</v>
      </c>
    </row>
    <row r="7" spans="2:6" x14ac:dyDescent="0.25">
      <c r="B7" s="7">
        <v>10000019</v>
      </c>
      <c r="C7" s="8" t="s">
        <v>849</v>
      </c>
      <c r="D7" s="9">
        <v>258</v>
      </c>
      <c r="E7" s="10">
        <v>86</v>
      </c>
    </row>
    <row r="8" spans="2:6" x14ac:dyDescent="0.25">
      <c r="B8" s="7">
        <v>10000023</v>
      </c>
      <c r="C8" s="8" t="s">
        <v>850</v>
      </c>
      <c r="D8" s="9">
        <v>680</v>
      </c>
      <c r="E8" s="10">
        <v>300</v>
      </c>
    </row>
    <row r="9" spans="2:6" x14ac:dyDescent="0.25">
      <c r="B9" s="7">
        <v>10000045</v>
      </c>
      <c r="C9" s="8" t="s">
        <v>851</v>
      </c>
      <c r="D9" s="9">
        <v>19</v>
      </c>
      <c r="E9" s="10">
        <v>9</v>
      </c>
    </row>
    <row r="10" spans="2:6" x14ac:dyDescent="0.25">
      <c r="B10" s="7">
        <v>10000071</v>
      </c>
      <c r="C10" s="8" t="s">
        <v>852</v>
      </c>
      <c r="D10" s="9">
        <v>8</v>
      </c>
      <c r="E10" s="10">
        <v>2</v>
      </c>
    </row>
    <row r="11" spans="2:6" x14ac:dyDescent="0.25">
      <c r="B11" s="7">
        <v>10000072</v>
      </c>
      <c r="C11" s="8" t="s">
        <v>853</v>
      </c>
      <c r="D11" s="9">
        <v>27</v>
      </c>
      <c r="E11" s="10">
        <v>18</v>
      </c>
    </row>
    <row r="12" spans="2:6" x14ac:dyDescent="0.25">
      <c r="B12" s="7">
        <v>10000120</v>
      </c>
      <c r="C12" s="8" t="s">
        <v>854</v>
      </c>
      <c r="D12" s="9">
        <v>21</v>
      </c>
      <c r="E12" s="10">
        <v>12</v>
      </c>
    </row>
    <row r="13" spans="2:6" x14ac:dyDescent="0.25">
      <c r="B13" s="7">
        <v>10000126</v>
      </c>
      <c r="C13" s="8" t="s">
        <v>855</v>
      </c>
      <c r="D13" s="9">
        <v>10</v>
      </c>
      <c r="E13" s="10">
        <v>4</v>
      </c>
    </row>
    <row r="14" spans="2:6" x14ac:dyDescent="0.25">
      <c r="B14" s="7">
        <v>10000130</v>
      </c>
      <c r="C14" s="8" t="s">
        <v>856</v>
      </c>
      <c r="D14" s="9">
        <v>390</v>
      </c>
      <c r="E14" s="10">
        <v>246</v>
      </c>
    </row>
    <row r="15" spans="2:6" x14ac:dyDescent="0.25">
      <c r="B15" s="7">
        <v>10000141</v>
      </c>
      <c r="C15" s="8" t="s">
        <v>857</v>
      </c>
      <c r="D15" s="9">
        <v>21</v>
      </c>
      <c r="E15" s="10">
        <v>19</v>
      </c>
    </row>
    <row r="16" spans="2:6" x14ac:dyDescent="0.25">
      <c r="B16" s="7">
        <v>10000142</v>
      </c>
      <c r="C16" s="8" t="s">
        <v>858</v>
      </c>
      <c r="D16" s="9">
        <v>160</v>
      </c>
      <c r="E16" s="10">
        <v>90</v>
      </c>
    </row>
    <row r="17" spans="2:5" x14ac:dyDescent="0.25">
      <c r="B17" s="7">
        <v>10000150</v>
      </c>
      <c r="C17" s="8" t="s">
        <v>859</v>
      </c>
      <c r="D17" s="9">
        <v>101</v>
      </c>
      <c r="E17" s="10">
        <v>69</v>
      </c>
    </row>
    <row r="18" spans="2:5" x14ac:dyDescent="0.25">
      <c r="B18" s="7">
        <v>10000165</v>
      </c>
      <c r="C18" s="8" t="s">
        <v>860</v>
      </c>
      <c r="D18" s="9">
        <v>507</v>
      </c>
      <c r="E18" s="10">
        <v>325</v>
      </c>
    </row>
    <row r="19" spans="2:5" x14ac:dyDescent="0.25">
      <c r="B19" s="7">
        <v>10000166</v>
      </c>
      <c r="C19" s="8" t="s">
        <v>861</v>
      </c>
      <c r="D19" s="9">
        <v>8</v>
      </c>
      <c r="E19" s="10">
        <v>6</v>
      </c>
    </row>
    <row r="20" spans="2:5" x14ac:dyDescent="0.25">
      <c r="B20" s="7">
        <v>10000170</v>
      </c>
      <c r="C20" s="8" t="s">
        <v>862</v>
      </c>
      <c r="D20" s="9">
        <v>19</v>
      </c>
      <c r="E20" s="10">
        <v>10</v>
      </c>
    </row>
    <row r="21" spans="2:5" x14ac:dyDescent="0.25">
      <c r="B21" s="7">
        <v>10000193</v>
      </c>
      <c r="C21" s="8" t="s">
        <v>863</v>
      </c>
      <c r="D21" s="9">
        <v>22</v>
      </c>
      <c r="E21" s="10">
        <v>7</v>
      </c>
    </row>
    <row r="22" spans="2:5" ht="15" customHeight="1" x14ac:dyDescent="0.25">
      <c r="B22" s="7">
        <v>10000205</v>
      </c>
      <c r="C22" s="8" t="s">
        <v>864</v>
      </c>
      <c r="D22" s="9">
        <v>73</v>
      </c>
      <c r="E22" s="10">
        <v>37</v>
      </c>
    </row>
    <row r="23" spans="2:5" ht="15" customHeight="1" x14ac:dyDescent="0.25">
      <c r="B23" s="7">
        <v>10000220</v>
      </c>
      <c r="C23" s="8" t="s">
        <v>865</v>
      </c>
      <c r="D23" s="9">
        <v>113</v>
      </c>
      <c r="E23" s="10">
        <v>77</v>
      </c>
    </row>
    <row r="24" spans="2:5" x14ac:dyDescent="0.25">
      <c r="B24" s="7">
        <v>10000236</v>
      </c>
      <c r="C24" s="8" t="s">
        <v>866</v>
      </c>
      <c r="D24" s="9">
        <v>160</v>
      </c>
      <c r="E24" s="10">
        <v>71</v>
      </c>
    </row>
    <row r="25" spans="2:5" x14ac:dyDescent="0.25">
      <c r="B25" s="7">
        <v>10000243</v>
      </c>
      <c r="C25" s="8" t="s">
        <v>867</v>
      </c>
      <c r="D25" s="9">
        <v>320</v>
      </c>
      <c r="E25" s="10">
        <v>146</v>
      </c>
    </row>
    <row r="26" spans="2:5" x14ac:dyDescent="0.25">
      <c r="B26" s="7">
        <v>10000244</v>
      </c>
      <c r="C26" s="8" t="s">
        <v>868</v>
      </c>
      <c r="D26" s="9">
        <v>130</v>
      </c>
      <c r="E26" s="10">
        <v>62</v>
      </c>
    </row>
    <row r="27" spans="2:5" x14ac:dyDescent="0.25">
      <c r="B27" s="7">
        <v>10000253</v>
      </c>
      <c r="C27" s="8" t="s">
        <v>869</v>
      </c>
      <c r="D27" s="9">
        <v>145</v>
      </c>
      <c r="E27" s="10">
        <v>61</v>
      </c>
    </row>
    <row r="28" spans="2:5" x14ac:dyDescent="0.25">
      <c r="B28" s="7">
        <v>10000266</v>
      </c>
      <c r="C28" s="8" t="s">
        <v>870</v>
      </c>
      <c r="D28" s="9">
        <v>25</v>
      </c>
      <c r="E28" s="10">
        <v>15</v>
      </c>
    </row>
    <row r="29" spans="2:5" x14ac:dyDescent="0.25">
      <c r="B29" s="7">
        <v>10000280</v>
      </c>
      <c r="C29" s="8" t="s">
        <v>871</v>
      </c>
      <c r="D29" s="9">
        <v>64</v>
      </c>
      <c r="E29" s="10">
        <v>32</v>
      </c>
    </row>
    <row r="30" spans="2:5" x14ac:dyDescent="0.25">
      <c r="B30" s="7">
        <v>10000281</v>
      </c>
      <c r="C30" s="8" t="s">
        <v>872</v>
      </c>
      <c r="D30" s="9">
        <v>116</v>
      </c>
      <c r="E30" s="10">
        <v>45</v>
      </c>
    </row>
    <row r="31" spans="2:5" x14ac:dyDescent="0.25">
      <c r="B31" s="7">
        <v>10000288</v>
      </c>
      <c r="C31" s="8" t="s">
        <v>873</v>
      </c>
      <c r="D31" s="9">
        <v>257</v>
      </c>
      <c r="E31" s="10">
        <v>160</v>
      </c>
    </row>
    <row r="32" spans="2:5" x14ac:dyDescent="0.25">
      <c r="B32" s="7">
        <v>10000327</v>
      </c>
      <c r="C32" s="8" t="s">
        <v>874</v>
      </c>
      <c r="D32" s="9">
        <v>351</v>
      </c>
      <c r="E32" s="10">
        <v>205</v>
      </c>
    </row>
    <row r="33" spans="2:5" x14ac:dyDescent="0.25">
      <c r="B33" s="7">
        <v>10000339</v>
      </c>
      <c r="C33" s="8" t="s">
        <v>875</v>
      </c>
      <c r="D33" s="9">
        <v>49</v>
      </c>
      <c r="E33" s="10">
        <v>29</v>
      </c>
    </row>
    <row r="34" spans="2:5" x14ac:dyDescent="0.25">
      <c r="B34" s="7">
        <v>10000346</v>
      </c>
      <c r="C34" s="8" t="s">
        <v>876</v>
      </c>
      <c r="D34" s="9">
        <v>316</v>
      </c>
      <c r="E34" s="10">
        <v>204</v>
      </c>
    </row>
    <row r="35" spans="2:5" x14ac:dyDescent="0.25">
      <c r="B35" s="7">
        <v>10000347</v>
      </c>
      <c r="C35" s="8" t="s">
        <v>815</v>
      </c>
      <c r="D35" s="9">
        <v>470</v>
      </c>
      <c r="E35" s="10">
        <v>123</v>
      </c>
    </row>
    <row r="36" spans="2:5" x14ac:dyDescent="0.25">
      <c r="B36" s="7">
        <v>10000348</v>
      </c>
      <c r="C36" s="8" t="s">
        <v>877</v>
      </c>
      <c r="D36" s="11">
        <v>216</v>
      </c>
      <c r="E36" s="12">
        <v>143</v>
      </c>
    </row>
    <row r="37" spans="2:5" x14ac:dyDescent="0.25">
      <c r="B37" s="7">
        <v>10000360</v>
      </c>
      <c r="C37" s="8" t="s">
        <v>878</v>
      </c>
      <c r="D37" s="11">
        <v>257</v>
      </c>
      <c r="E37" s="12">
        <v>117</v>
      </c>
    </row>
    <row r="38" spans="2:5" x14ac:dyDescent="0.25">
      <c r="B38" s="7">
        <v>10000361</v>
      </c>
      <c r="C38" s="8" t="s">
        <v>569</v>
      </c>
      <c r="D38" s="11">
        <v>43</v>
      </c>
      <c r="E38" s="12">
        <v>24</v>
      </c>
    </row>
    <row r="39" spans="2:5" x14ac:dyDescent="0.25">
      <c r="B39" s="7">
        <v>10000364</v>
      </c>
      <c r="C39" s="8" t="s">
        <v>879</v>
      </c>
      <c r="D39" s="11">
        <v>137</v>
      </c>
      <c r="E39" s="12">
        <v>69</v>
      </c>
    </row>
    <row r="40" spans="2:5" x14ac:dyDescent="0.25">
      <c r="B40" s="7">
        <v>10000378</v>
      </c>
      <c r="C40" s="8" t="s">
        <v>880</v>
      </c>
      <c r="D40" s="11">
        <v>168</v>
      </c>
      <c r="E40" s="12">
        <v>80</v>
      </c>
    </row>
    <row r="41" spans="2:5" x14ac:dyDescent="0.25">
      <c r="B41" s="7">
        <v>10000389</v>
      </c>
      <c r="C41" s="8" t="s">
        <v>881</v>
      </c>
      <c r="D41" s="11">
        <v>14</v>
      </c>
      <c r="E41" s="12">
        <v>7</v>
      </c>
    </row>
    <row r="42" spans="2:5" x14ac:dyDescent="0.25">
      <c r="B42" s="7">
        <v>10000390</v>
      </c>
      <c r="C42" s="8" t="s">
        <v>816</v>
      </c>
      <c r="D42" s="11">
        <v>23</v>
      </c>
      <c r="E42" s="12">
        <v>12</v>
      </c>
    </row>
    <row r="43" spans="2:5" x14ac:dyDescent="0.25">
      <c r="B43" s="7">
        <v>10000393</v>
      </c>
      <c r="C43" s="8" t="s">
        <v>882</v>
      </c>
      <c r="D43" s="11">
        <v>70</v>
      </c>
      <c r="E43" s="12">
        <v>35</v>
      </c>
    </row>
    <row r="44" spans="2:5" x14ac:dyDescent="0.25">
      <c r="B44" s="7">
        <v>10000418</v>
      </c>
      <c r="C44" s="8" t="s">
        <v>601</v>
      </c>
      <c r="D44" s="11">
        <v>47</v>
      </c>
      <c r="E44" s="12">
        <v>20</v>
      </c>
    </row>
    <row r="45" spans="2:5" x14ac:dyDescent="0.25">
      <c r="B45" s="7">
        <v>10000429</v>
      </c>
      <c r="C45" s="8" t="s">
        <v>883</v>
      </c>
      <c r="D45" s="11">
        <v>24</v>
      </c>
      <c r="E45" s="12">
        <v>12</v>
      </c>
    </row>
    <row r="46" spans="2:5" x14ac:dyDescent="0.25">
      <c r="B46" s="7">
        <v>10000432</v>
      </c>
      <c r="C46" s="8" t="s">
        <v>884</v>
      </c>
      <c r="D46" s="11">
        <v>17</v>
      </c>
      <c r="E46" s="12">
        <v>8</v>
      </c>
    </row>
    <row r="47" spans="2:5" x14ac:dyDescent="0.25">
      <c r="B47" s="7">
        <v>10000442</v>
      </c>
      <c r="C47" s="8" t="s">
        <v>885</v>
      </c>
      <c r="D47" s="11">
        <v>151</v>
      </c>
      <c r="E47" s="12">
        <v>99</v>
      </c>
    </row>
    <row r="48" spans="2:5" x14ac:dyDescent="0.25">
      <c r="B48" s="7">
        <v>10000455</v>
      </c>
      <c r="C48" s="8" t="s">
        <v>886</v>
      </c>
      <c r="D48" s="11">
        <v>66</v>
      </c>
      <c r="E48" s="12">
        <v>22</v>
      </c>
    </row>
    <row r="49" spans="2:5" x14ac:dyDescent="0.25">
      <c r="B49" s="7">
        <v>10000459</v>
      </c>
      <c r="C49" s="8" t="s">
        <v>887</v>
      </c>
      <c r="D49" s="11">
        <v>80</v>
      </c>
      <c r="E49" s="12">
        <v>39</v>
      </c>
    </row>
    <row r="50" spans="2:5" x14ac:dyDescent="0.25">
      <c r="B50" s="7">
        <v>10000464</v>
      </c>
      <c r="C50" s="8" t="s">
        <v>888</v>
      </c>
      <c r="D50" s="11">
        <v>111</v>
      </c>
      <c r="E50" s="12">
        <v>61</v>
      </c>
    </row>
    <row r="51" spans="2:5" x14ac:dyDescent="0.25">
      <c r="B51" s="7">
        <v>10000465</v>
      </c>
      <c r="C51" s="8" t="s">
        <v>889</v>
      </c>
      <c r="D51" s="11">
        <v>323</v>
      </c>
      <c r="E51" s="12">
        <v>156</v>
      </c>
    </row>
    <row r="52" spans="2:5" x14ac:dyDescent="0.25">
      <c r="B52" s="7">
        <v>10000476</v>
      </c>
      <c r="C52" s="8" t="s">
        <v>890</v>
      </c>
      <c r="D52" s="11">
        <v>13</v>
      </c>
      <c r="E52" s="12">
        <v>7</v>
      </c>
    </row>
    <row r="53" spans="2:5" x14ac:dyDescent="0.25">
      <c r="B53" s="7">
        <v>10000482</v>
      </c>
      <c r="C53" s="8" t="s">
        <v>891</v>
      </c>
      <c r="D53" s="11">
        <v>236</v>
      </c>
      <c r="E53" s="12">
        <v>119</v>
      </c>
    </row>
    <row r="54" spans="2:5" x14ac:dyDescent="0.25">
      <c r="B54" s="7">
        <v>10000514</v>
      </c>
      <c r="C54" s="8" t="s">
        <v>892</v>
      </c>
      <c r="D54" s="9">
        <v>210</v>
      </c>
      <c r="E54" s="10">
        <v>114</v>
      </c>
    </row>
    <row r="55" spans="2:5" x14ac:dyDescent="0.25">
      <c r="B55" s="7">
        <v>10000525</v>
      </c>
      <c r="C55" s="8" t="s">
        <v>893</v>
      </c>
      <c r="D55" s="9">
        <v>169</v>
      </c>
      <c r="E55" s="10">
        <v>101</v>
      </c>
    </row>
    <row r="56" spans="2:5" x14ac:dyDescent="0.25">
      <c r="B56" s="7">
        <v>10000527</v>
      </c>
      <c r="C56" s="8" t="s">
        <v>894</v>
      </c>
      <c r="D56" s="9">
        <v>9</v>
      </c>
      <c r="E56" s="10">
        <v>6</v>
      </c>
    </row>
    <row r="57" spans="2:5" x14ac:dyDescent="0.25">
      <c r="B57" s="7">
        <v>10000548</v>
      </c>
      <c r="C57" s="8" t="s">
        <v>895</v>
      </c>
      <c r="D57" s="9">
        <v>119</v>
      </c>
      <c r="E57" s="10">
        <v>80</v>
      </c>
    </row>
    <row r="58" spans="2:5" x14ac:dyDescent="0.25">
      <c r="B58" s="7">
        <v>10000550</v>
      </c>
      <c r="C58" s="8" t="s">
        <v>896</v>
      </c>
      <c r="D58" s="9">
        <v>48</v>
      </c>
      <c r="E58" s="10">
        <v>34</v>
      </c>
    </row>
    <row r="59" spans="2:5" x14ac:dyDescent="0.25">
      <c r="B59" s="7">
        <v>10000705</v>
      </c>
      <c r="C59" s="8" t="s">
        <v>897</v>
      </c>
      <c r="D59" s="9">
        <v>20</v>
      </c>
      <c r="E59" s="10">
        <v>11</v>
      </c>
    </row>
    <row r="60" spans="2:5" x14ac:dyDescent="0.25">
      <c r="B60" s="7">
        <v>10000835</v>
      </c>
      <c r="C60" s="8" t="s">
        <v>898</v>
      </c>
      <c r="D60" s="9">
        <v>55</v>
      </c>
      <c r="E60" s="10">
        <v>22</v>
      </c>
    </row>
    <row r="61" spans="2:5" x14ac:dyDescent="0.25">
      <c r="B61" s="7">
        <v>10000962</v>
      </c>
      <c r="C61" s="8" t="s">
        <v>817</v>
      </c>
      <c r="D61" s="9">
        <v>83</v>
      </c>
      <c r="E61" s="10">
        <v>32</v>
      </c>
    </row>
    <row r="62" spans="2:5" x14ac:dyDescent="0.25">
      <c r="B62" s="7">
        <v>10000964</v>
      </c>
      <c r="C62" s="8" t="s">
        <v>899</v>
      </c>
      <c r="D62" s="9">
        <v>143</v>
      </c>
      <c r="E62" s="10">
        <v>80</v>
      </c>
    </row>
    <row r="63" spans="2:5" x14ac:dyDescent="0.25">
      <c r="B63" s="7">
        <v>10000965</v>
      </c>
      <c r="C63" s="8" t="s">
        <v>900</v>
      </c>
      <c r="D63" s="9">
        <v>22</v>
      </c>
      <c r="E63" s="10">
        <v>8</v>
      </c>
    </row>
    <row r="64" spans="2:5" x14ac:dyDescent="0.25">
      <c r="B64" s="7">
        <v>10000969</v>
      </c>
      <c r="C64" s="8" t="s">
        <v>818</v>
      </c>
      <c r="D64" s="9">
        <v>150</v>
      </c>
      <c r="E64" s="10">
        <v>65</v>
      </c>
    </row>
    <row r="65" spans="2:5" x14ac:dyDescent="0.25">
      <c r="B65" s="7">
        <v>10000996</v>
      </c>
      <c r="C65" s="8" t="s">
        <v>901</v>
      </c>
      <c r="D65" s="9">
        <v>19</v>
      </c>
      <c r="E65" s="10">
        <v>10</v>
      </c>
    </row>
    <row r="66" spans="2:5" x14ac:dyDescent="0.25">
      <c r="B66" s="7">
        <v>10001070</v>
      </c>
      <c r="C66" s="8" t="s">
        <v>902</v>
      </c>
      <c r="D66" s="9">
        <v>66</v>
      </c>
      <c r="E66" s="10">
        <v>42</v>
      </c>
    </row>
    <row r="67" spans="2:5" x14ac:dyDescent="0.25">
      <c r="B67" s="7">
        <v>10001112</v>
      </c>
      <c r="C67" s="8" t="s">
        <v>903</v>
      </c>
      <c r="D67" s="9">
        <v>191</v>
      </c>
      <c r="E67" s="10">
        <v>97</v>
      </c>
    </row>
    <row r="68" spans="2:5" x14ac:dyDescent="0.25">
      <c r="B68" s="7">
        <v>10001120</v>
      </c>
      <c r="C68" s="8" t="s">
        <v>904</v>
      </c>
      <c r="D68" s="9">
        <v>70</v>
      </c>
      <c r="E68" s="10">
        <v>35</v>
      </c>
    </row>
    <row r="69" spans="2:5" x14ac:dyDescent="0.25">
      <c r="B69" s="7">
        <v>10001135</v>
      </c>
      <c r="C69" s="8" t="s">
        <v>905</v>
      </c>
      <c r="D69" s="9">
        <v>38</v>
      </c>
      <c r="E69" s="10">
        <v>20</v>
      </c>
    </row>
    <row r="70" spans="2:5" x14ac:dyDescent="0.25">
      <c r="B70" s="7">
        <v>10001158</v>
      </c>
      <c r="C70" s="8" t="s">
        <v>906</v>
      </c>
      <c r="D70" s="9">
        <v>102</v>
      </c>
      <c r="E70" s="10">
        <v>39</v>
      </c>
    </row>
    <row r="71" spans="2:5" x14ac:dyDescent="0.25">
      <c r="B71" s="7">
        <v>10001187</v>
      </c>
      <c r="C71" s="8" t="s">
        <v>907</v>
      </c>
      <c r="D71" s="9">
        <v>166</v>
      </c>
      <c r="E71" s="10">
        <v>113</v>
      </c>
    </row>
    <row r="72" spans="2:5" x14ac:dyDescent="0.25">
      <c r="B72" s="7">
        <v>10001197</v>
      </c>
      <c r="C72" s="8" t="s">
        <v>908</v>
      </c>
      <c r="D72" s="9">
        <v>130</v>
      </c>
      <c r="E72" s="10">
        <v>82</v>
      </c>
    </row>
    <row r="73" spans="2:5" x14ac:dyDescent="0.25">
      <c r="B73" s="7">
        <v>10001210</v>
      </c>
      <c r="C73" s="8" t="s">
        <v>909</v>
      </c>
      <c r="D73" s="9">
        <v>598</v>
      </c>
      <c r="E73" s="10">
        <v>285</v>
      </c>
    </row>
    <row r="74" spans="2:5" x14ac:dyDescent="0.25">
      <c r="B74" s="7">
        <v>10001216</v>
      </c>
      <c r="C74" s="8" t="s">
        <v>910</v>
      </c>
      <c r="D74" s="9">
        <v>100</v>
      </c>
      <c r="E74" s="10">
        <v>67</v>
      </c>
    </row>
    <row r="75" spans="2:5" x14ac:dyDescent="0.25">
      <c r="B75" s="7">
        <v>10001224</v>
      </c>
      <c r="C75" s="8" t="s">
        <v>911</v>
      </c>
      <c r="D75" s="9">
        <v>419</v>
      </c>
      <c r="E75" s="10">
        <v>187</v>
      </c>
    </row>
    <row r="76" spans="2:5" x14ac:dyDescent="0.25">
      <c r="B76" s="7">
        <v>10001228</v>
      </c>
      <c r="C76" s="8" t="s">
        <v>912</v>
      </c>
      <c r="D76" s="9">
        <v>25</v>
      </c>
      <c r="E76" s="10">
        <v>13</v>
      </c>
    </row>
    <row r="77" spans="2:5" x14ac:dyDescent="0.25">
      <c r="B77" s="7">
        <v>10001289</v>
      </c>
      <c r="C77" s="8" t="s">
        <v>913</v>
      </c>
      <c r="D77" s="9">
        <v>14</v>
      </c>
      <c r="E77" s="10">
        <v>10</v>
      </c>
    </row>
    <row r="78" spans="2:5" ht="24" x14ac:dyDescent="0.25">
      <c r="B78" s="7">
        <v>10001303</v>
      </c>
      <c r="C78" s="8" t="s">
        <v>914</v>
      </c>
      <c r="D78" s="9">
        <v>2</v>
      </c>
      <c r="E78" s="10">
        <v>1</v>
      </c>
    </row>
    <row r="79" spans="2:5" x14ac:dyDescent="0.25">
      <c r="B79" s="7">
        <v>10001304</v>
      </c>
      <c r="C79" s="8" t="s">
        <v>568</v>
      </c>
      <c r="D79" s="9">
        <v>94</v>
      </c>
      <c r="E79" s="10">
        <v>57</v>
      </c>
    </row>
    <row r="80" spans="2:5" x14ac:dyDescent="0.25">
      <c r="B80" s="7">
        <v>10001305</v>
      </c>
      <c r="C80" s="8" t="s">
        <v>915</v>
      </c>
      <c r="D80" s="9">
        <v>26</v>
      </c>
      <c r="E80" s="10">
        <v>2</v>
      </c>
    </row>
    <row r="81" spans="2:5" x14ac:dyDescent="0.25">
      <c r="B81" s="7">
        <v>10001348</v>
      </c>
      <c r="C81" s="8" t="s">
        <v>916</v>
      </c>
      <c r="D81" s="9">
        <v>40</v>
      </c>
      <c r="E81" s="10">
        <v>21</v>
      </c>
    </row>
    <row r="82" spans="2:5" x14ac:dyDescent="0.25">
      <c r="B82" s="7">
        <v>10001351</v>
      </c>
      <c r="C82" s="8" t="s">
        <v>917</v>
      </c>
      <c r="D82" s="9">
        <v>8</v>
      </c>
      <c r="E82" s="10">
        <v>7</v>
      </c>
    </row>
    <row r="83" spans="2:5" x14ac:dyDescent="0.25">
      <c r="B83" s="7">
        <v>10001355</v>
      </c>
      <c r="C83" s="8" t="s">
        <v>918</v>
      </c>
      <c r="D83" s="9">
        <v>346</v>
      </c>
      <c r="E83" s="10">
        <v>194</v>
      </c>
    </row>
    <row r="84" spans="2:5" x14ac:dyDescent="0.25">
      <c r="B84" s="7">
        <v>10001363</v>
      </c>
      <c r="C84" s="8" t="s">
        <v>919</v>
      </c>
      <c r="D84" s="9">
        <v>229</v>
      </c>
      <c r="E84" s="10">
        <v>99</v>
      </c>
    </row>
    <row r="85" spans="2:5" x14ac:dyDescent="0.25">
      <c r="B85" s="7">
        <v>10001376</v>
      </c>
      <c r="C85" s="8" t="s">
        <v>578</v>
      </c>
      <c r="D85" s="9">
        <v>203</v>
      </c>
      <c r="E85" s="10">
        <v>125</v>
      </c>
    </row>
    <row r="86" spans="2:5" x14ac:dyDescent="0.25">
      <c r="B86" s="7">
        <v>10001379</v>
      </c>
      <c r="C86" s="8" t="s">
        <v>920</v>
      </c>
      <c r="D86" s="9">
        <v>156</v>
      </c>
      <c r="E86" s="10">
        <v>61</v>
      </c>
    </row>
    <row r="87" spans="2:5" x14ac:dyDescent="0.25">
      <c r="B87" s="7">
        <v>10001400</v>
      </c>
      <c r="C87" s="8" t="s">
        <v>921</v>
      </c>
      <c r="D87" s="9">
        <v>34</v>
      </c>
      <c r="E87" s="10">
        <v>18</v>
      </c>
    </row>
    <row r="88" spans="2:5" x14ac:dyDescent="0.25">
      <c r="B88" s="7">
        <v>10001410</v>
      </c>
      <c r="C88" s="8" t="s">
        <v>819</v>
      </c>
      <c r="D88" s="9">
        <v>40</v>
      </c>
      <c r="E88" s="10">
        <v>20</v>
      </c>
    </row>
    <row r="89" spans="2:5" x14ac:dyDescent="0.25">
      <c r="B89" s="7">
        <v>10001418</v>
      </c>
      <c r="C89" s="8" t="s">
        <v>922</v>
      </c>
      <c r="D89" s="9">
        <v>118</v>
      </c>
      <c r="E89" s="10">
        <v>66</v>
      </c>
    </row>
    <row r="90" spans="2:5" x14ac:dyDescent="0.25">
      <c r="B90" s="7">
        <v>10001420</v>
      </c>
      <c r="C90" s="8" t="s">
        <v>923</v>
      </c>
      <c r="D90" s="9">
        <v>247</v>
      </c>
      <c r="E90" s="10">
        <v>174</v>
      </c>
    </row>
    <row r="91" spans="2:5" x14ac:dyDescent="0.25">
      <c r="B91" s="7">
        <v>10001427</v>
      </c>
      <c r="C91" s="8" t="s">
        <v>924</v>
      </c>
      <c r="D91" s="9">
        <v>236</v>
      </c>
      <c r="E91" s="10">
        <v>117</v>
      </c>
    </row>
    <row r="92" spans="2:5" x14ac:dyDescent="0.25">
      <c r="B92" s="7">
        <v>10001435</v>
      </c>
      <c r="C92" s="8" t="s">
        <v>925</v>
      </c>
      <c r="D92" s="9">
        <v>130</v>
      </c>
      <c r="E92" s="10">
        <v>74</v>
      </c>
    </row>
    <row r="93" spans="2:5" x14ac:dyDescent="0.25">
      <c r="B93" s="7">
        <v>10001462</v>
      </c>
      <c r="C93" s="8" t="s">
        <v>820</v>
      </c>
      <c r="D93" s="9">
        <v>105</v>
      </c>
      <c r="E93" s="10">
        <v>51</v>
      </c>
    </row>
    <row r="94" spans="2:5" x14ac:dyDescent="0.25">
      <c r="B94" s="7">
        <v>10001463</v>
      </c>
      <c r="C94" s="8" t="s">
        <v>926</v>
      </c>
      <c r="D94" s="9">
        <v>225</v>
      </c>
      <c r="E94" s="10">
        <v>157</v>
      </c>
    </row>
    <row r="95" spans="2:5" x14ac:dyDescent="0.25">
      <c r="B95" s="7">
        <v>10001485</v>
      </c>
      <c r="C95" s="8" t="s">
        <v>927</v>
      </c>
      <c r="D95" s="9">
        <v>176</v>
      </c>
      <c r="E95" s="10">
        <v>94</v>
      </c>
    </row>
    <row r="96" spans="2:5" x14ac:dyDescent="0.25">
      <c r="B96" s="7">
        <v>10001488</v>
      </c>
      <c r="C96" s="8" t="s">
        <v>928</v>
      </c>
      <c r="D96" s="9">
        <v>132</v>
      </c>
      <c r="E96" s="10">
        <v>57</v>
      </c>
    </row>
    <row r="97" spans="2:5" x14ac:dyDescent="0.25">
      <c r="B97" s="7">
        <v>10001496</v>
      </c>
      <c r="C97" s="8" t="s">
        <v>929</v>
      </c>
      <c r="D97" s="9">
        <v>49</v>
      </c>
      <c r="E97" s="10">
        <v>30</v>
      </c>
    </row>
    <row r="98" spans="2:5" x14ac:dyDescent="0.25">
      <c r="B98" s="7">
        <v>10001498</v>
      </c>
      <c r="C98" s="8" t="s">
        <v>930</v>
      </c>
      <c r="D98" s="9">
        <v>304</v>
      </c>
      <c r="E98" s="10">
        <v>166</v>
      </c>
    </row>
    <row r="99" spans="2:5" x14ac:dyDescent="0.25">
      <c r="B99" s="7">
        <v>10001499</v>
      </c>
      <c r="C99" s="8" t="s">
        <v>931</v>
      </c>
      <c r="D99" s="9">
        <v>60</v>
      </c>
      <c r="E99" s="10">
        <v>11</v>
      </c>
    </row>
    <row r="100" spans="2:5" x14ac:dyDescent="0.25">
      <c r="B100" s="7">
        <v>10001504</v>
      </c>
      <c r="C100" s="8" t="s">
        <v>932</v>
      </c>
      <c r="D100" s="9">
        <v>68</v>
      </c>
      <c r="E100" s="10">
        <v>33</v>
      </c>
    </row>
    <row r="101" spans="2:5" x14ac:dyDescent="0.25">
      <c r="B101" s="7">
        <v>10001506</v>
      </c>
      <c r="C101" s="8" t="s">
        <v>933</v>
      </c>
      <c r="D101" s="9">
        <v>432</v>
      </c>
      <c r="E101" s="10">
        <v>229</v>
      </c>
    </row>
    <row r="102" spans="2:5" x14ac:dyDescent="0.25">
      <c r="B102" s="7">
        <v>10001527</v>
      </c>
      <c r="C102" s="8" t="s">
        <v>934</v>
      </c>
      <c r="D102" s="9">
        <v>227</v>
      </c>
      <c r="E102" s="10">
        <v>30</v>
      </c>
    </row>
    <row r="103" spans="2:5" x14ac:dyDescent="0.25">
      <c r="B103" s="7">
        <v>10001535</v>
      </c>
      <c r="C103" s="8" t="s">
        <v>935</v>
      </c>
      <c r="D103" s="9">
        <v>693</v>
      </c>
      <c r="E103" s="10">
        <v>349</v>
      </c>
    </row>
    <row r="104" spans="2:5" x14ac:dyDescent="0.25">
      <c r="B104" s="7">
        <v>10001547</v>
      </c>
      <c r="C104" s="8" t="s">
        <v>936</v>
      </c>
      <c r="D104" s="9">
        <v>40</v>
      </c>
      <c r="E104" s="10">
        <v>18</v>
      </c>
    </row>
    <row r="105" spans="2:5" x14ac:dyDescent="0.25">
      <c r="B105" s="7">
        <v>10001575</v>
      </c>
      <c r="C105" s="8" t="s">
        <v>937</v>
      </c>
      <c r="D105" s="9">
        <v>22</v>
      </c>
      <c r="E105" s="10">
        <v>12</v>
      </c>
    </row>
    <row r="106" spans="2:5" x14ac:dyDescent="0.25">
      <c r="B106" s="7">
        <v>10001586</v>
      </c>
      <c r="C106" s="8" t="s">
        <v>938</v>
      </c>
      <c r="D106" s="9">
        <v>103</v>
      </c>
      <c r="E106" s="10">
        <v>71</v>
      </c>
    </row>
    <row r="107" spans="2:5" x14ac:dyDescent="0.25">
      <c r="B107" s="7">
        <v>10001588</v>
      </c>
      <c r="C107" s="8" t="s">
        <v>821</v>
      </c>
      <c r="D107" s="9">
        <v>5</v>
      </c>
      <c r="E107" s="10">
        <v>5</v>
      </c>
    </row>
    <row r="108" spans="2:5" x14ac:dyDescent="0.25">
      <c r="B108" s="7">
        <v>10001593</v>
      </c>
      <c r="C108" s="8" t="s">
        <v>939</v>
      </c>
      <c r="D108" s="9">
        <v>78</v>
      </c>
      <c r="E108" s="10">
        <v>22</v>
      </c>
    </row>
    <row r="109" spans="2:5" x14ac:dyDescent="0.25">
      <c r="B109" s="7">
        <v>10001603</v>
      </c>
      <c r="C109" s="8" t="s">
        <v>580</v>
      </c>
      <c r="D109" s="9">
        <v>8</v>
      </c>
      <c r="E109" s="10">
        <v>2</v>
      </c>
    </row>
    <row r="110" spans="2:5" x14ac:dyDescent="0.25">
      <c r="B110" s="7">
        <v>10001640</v>
      </c>
      <c r="C110" s="8" t="s">
        <v>940</v>
      </c>
      <c r="D110" s="9">
        <v>22</v>
      </c>
      <c r="E110" s="10">
        <v>11</v>
      </c>
    </row>
    <row r="111" spans="2:5" x14ac:dyDescent="0.25">
      <c r="B111" s="7">
        <v>10001643</v>
      </c>
      <c r="C111" s="8" t="s">
        <v>941</v>
      </c>
      <c r="D111" s="9">
        <v>22</v>
      </c>
      <c r="E111" s="10">
        <v>13</v>
      </c>
    </row>
    <row r="112" spans="2:5" x14ac:dyDescent="0.25">
      <c r="B112" s="7">
        <v>10001654</v>
      </c>
      <c r="C112" s="8" t="s">
        <v>942</v>
      </c>
      <c r="D112" s="9">
        <v>17</v>
      </c>
      <c r="E112" s="10">
        <v>8</v>
      </c>
    </row>
    <row r="113" spans="2:5" x14ac:dyDescent="0.25">
      <c r="B113" s="7">
        <v>10001667</v>
      </c>
      <c r="C113" s="8" t="s">
        <v>943</v>
      </c>
      <c r="D113" s="9">
        <v>78</v>
      </c>
      <c r="E113" s="10">
        <v>39</v>
      </c>
    </row>
    <row r="114" spans="2:5" x14ac:dyDescent="0.25">
      <c r="B114" s="7">
        <v>10001673</v>
      </c>
      <c r="C114" s="8" t="s">
        <v>583</v>
      </c>
      <c r="D114" s="9">
        <v>107</v>
      </c>
      <c r="E114" s="10">
        <v>53</v>
      </c>
    </row>
    <row r="115" spans="2:5" x14ac:dyDescent="0.25">
      <c r="B115" s="7">
        <v>10001676</v>
      </c>
      <c r="C115" s="8" t="s">
        <v>576</v>
      </c>
      <c r="D115" s="9">
        <v>199</v>
      </c>
      <c r="E115" s="10">
        <v>115</v>
      </c>
    </row>
    <row r="116" spans="2:5" x14ac:dyDescent="0.25">
      <c r="B116" s="7">
        <v>10001681</v>
      </c>
      <c r="C116" s="8" t="s">
        <v>822</v>
      </c>
      <c r="D116" s="9">
        <v>167</v>
      </c>
      <c r="E116" s="10">
        <v>57</v>
      </c>
    </row>
    <row r="117" spans="2:5" x14ac:dyDescent="0.25">
      <c r="B117" s="7">
        <v>10001683</v>
      </c>
      <c r="C117" s="8" t="s">
        <v>944</v>
      </c>
      <c r="D117" s="9">
        <v>194</v>
      </c>
      <c r="E117" s="10">
        <v>128</v>
      </c>
    </row>
    <row r="118" spans="2:5" x14ac:dyDescent="0.25">
      <c r="B118" s="7">
        <v>10001691</v>
      </c>
      <c r="C118" s="8" t="s">
        <v>945</v>
      </c>
      <c r="D118" s="9">
        <v>30</v>
      </c>
      <c r="E118" s="10">
        <v>9</v>
      </c>
    </row>
    <row r="119" spans="2:5" x14ac:dyDescent="0.25">
      <c r="B119" s="7">
        <v>10001765</v>
      </c>
      <c r="C119" s="8" t="s">
        <v>946</v>
      </c>
      <c r="D119" s="9">
        <v>293</v>
      </c>
      <c r="E119" s="10">
        <v>137</v>
      </c>
    </row>
    <row r="120" spans="2:5" x14ac:dyDescent="0.25">
      <c r="B120" s="7">
        <v>10001784</v>
      </c>
      <c r="C120" s="8" t="s">
        <v>581</v>
      </c>
      <c r="D120" s="9">
        <v>13</v>
      </c>
      <c r="E120" s="10">
        <v>7</v>
      </c>
    </row>
    <row r="121" spans="2:5" x14ac:dyDescent="0.25">
      <c r="B121" s="7">
        <v>10001787</v>
      </c>
      <c r="C121" s="8" t="s">
        <v>947</v>
      </c>
      <c r="D121" s="9">
        <v>10</v>
      </c>
      <c r="E121" s="10">
        <v>8</v>
      </c>
    </row>
    <row r="122" spans="2:5" x14ac:dyDescent="0.25">
      <c r="B122" s="7">
        <v>10001788</v>
      </c>
      <c r="C122" s="8" t="s">
        <v>577</v>
      </c>
      <c r="D122" s="9">
        <v>73</v>
      </c>
      <c r="E122" s="10">
        <v>37</v>
      </c>
    </row>
    <row r="123" spans="2:5" x14ac:dyDescent="0.25">
      <c r="B123" s="7">
        <v>10001794</v>
      </c>
      <c r="C123" s="8" t="s">
        <v>948</v>
      </c>
      <c r="D123" s="9">
        <v>71</v>
      </c>
      <c r="E123" s="10">
        <v>33</v>
      </c>
    </row>
    <row r="124" spans="2:5" x14ac:dyDescent="0.25">
      <c r="B124" s="7">
        <v>10001804</v>
      </c>
      <c r="C124" s="8" t="s">
        <v>570</v>
      </c>
      <c r="D124" s="9">
        <v>299</v>
      </c>
      <c r="E124" s="10">
        <v>186</v>
      </c>
    </row>
    <row r="125" spans="2:5" x14ac:dyDescent="0.25">
      <c r="B125" s="7">
        <v>10001805</v>
      </c>
      <c r="C125" s="8" t="s">
        <v>949</v>
      </c>
      <c r="D125" s="9">
        <v>202</v>
      </c>
      <c r="E125" s="10">
        <v>120</v>
      </c>
    </row>
    <row r="126" spans="2:5" x14ac:dyDescent="0.25">
      <c r="B126" s="7">
        <v>10001808</v>
      </c>
      <c r="C126" s="8" t="s">
        <v>567</v>
      </c>
      <c r="D126" s="9">
        <v>48</v>
      </c>
      <c r="E126" s="10">
        <v>30</v>
      </c>
    </row>
    <row r="127" spans="2:5" x14ac:dyDescent="0.25">
      <c r="B127" s="7">
        <v>10001809</v>
      </c>
      <c r="C127" s="8" t="s">
        <v>950</v>
      </c>
      <c r="D127" s="9">
        <v>55</v>
      </c>
      <c r="E127" s="10">
        <v>24</v>
      </c>
    </row>
    <row r="128" spans="2:5" x14ac:dyDescent="0.25">
      <c r="B128" s="7">
        <v>10001814</v>
      </c>
      <c r="C128" s="8" t="s">
        <v>572</v>
      </c>
      <c r="D128" s="9">
        <v>374</v>
      </c>
      <c r="E128" s="10">
        <v>131</v>
      </c>
    </row>
    <row r="129" spans="2:5" ht="24" x14ac:dyDescent="0.25">
      <c r="B129" s="7">
        <v>10001816</v>
      </c>
      <c r="C129" s="8" t="s">
        <v>951</v>
      </c>
      <c r="D129" s="9">
        <v>31</v>
      </c>
      <c r="E129" s="10">
        <v>11</v>
      </c>
    </row>
    <row r="130" spans="2:5" x14ac:dyDescent="0.25">
      <c r="B130" s="7">
        <v>10001819</v>
      </c>
      <c r="C130" s="8" t="s">
        <v>952</v>
      </c>
      <c r="D130" s="9">
        <v>263</v>
      </c>
      <c r="E130" s="10">
        <v>210</v>
      </c>
    </row>
    <row r="131" spans="2:5" x14ac:dyDescent="0.25">
      <c r="B131" s="7">
        <v>10001826</v>
      </c>
      <c r="C131" s="8" t="s">
        <v>953</v>
      </c>
      <c r="D131" s="9">
        <v>8</v>
      </c>
      <c r="E131" s="10">
        <v>1</v>
      </c>
    </row>
    <row r="132" spans="2:5" x14ac:dyDescent="0.25">
      <c r="B132" s="7">
        <v>10001833</v>
      </c>
      <c r="C132" s="8" t="s">
        <v>954</v>
      </c>
      <c r="D132" s="9">
        <v>94</v>
      </c>
      <c r="E132" s="10">
        <v>37</v>
      </c>
    </row>
    <row r="133" spans="2:5" x14ac:dyDescent="0.25">
      <c r="B133" s="7">
        <v>10001837</v>
      </c>
      <c r="C133" s="8" t="s">
        <v>955</v>
      </c>
      <c r="D133" s="9">
        <v>150</v>
      </c>
      <c r="E133" s="10">
        <v>106</v>
      </c>
    </row>
    <row r="134" spans="2:5" x14ac:dyDescent="0.25">
      <c r="B134" s="7">
        <v>10001878</v>
      </c>
      <c r="C134" s="8" t="s">
        <v>956</v>
      </c>
      <c r="D134" s="9">
        <v>295</v>
      </c>
      <c r="E134" s="10">
        <v>180</v>
      </c>
    </row>
    <row r="135" spans="2:5" x14ac:dyDescent="0.25">
      <c r="B135" s="7">
        <v>10001899</v>
      </c>
      <c r="C135" s="8" t="s">
        <v>579</v>
      </c>
      <c r="D135" s="9">
        <v>22</v>
      </c>
      <c r="E135" s="10">
        <v>12</v>
      </c>
    </row>
    <row r="136" spans="2:5" x14ac:dyDescent="0.25">
      <c r="B136" s="7">
        <v>10001904</v>
      </c>
      <c r="C136" s="8" t="s">
        <v>957</v>
      </c>
      <c r="D136" s="9">
        <v>31</v>
      </c>
      <c r="E136" s="10">
        <v>11</v>
      </c>
    </row>
    <row r="137" spans="2:5" x14ac:dyDescent="0.25">
      <c r="B137" s="7">
        <v>10020301</v>
      </c>
      <c r="C137" s="8" t="s">
        <v>958</v>
      </c>
      <c r="D137" s="9">
        <v>729</v>
      </c>
      <c r="E137" s="10">
        <v>258</v>
      </c>
    </row>
    <row r="138" spans="2:5" x14ac:dyDescent="0.25">
      <c r="B138" s="7">
        <v>10040307</v>
      </c>
      <c r="C138" s="8" t="s">
        <v>823</v>
      </c>
      <c r="D138" s="9">
        <v>147</v>
      </c>
      <c r="E138" s="10">
        <v>73</v>
      </c>
    </row>
    <row r="139" spans="2:5" x14ac:dyDescent="0.25">
      <c r="B139" s="7">
        <v>10054109</v>
      </c>
      <c r="C139" s="8" t="s">
        <v>959</v>
      </c>
      <c r="D139" s="9">
        <v>660</v>
      </c>
      <c r="E139" s="10">
        <v>386</v>
      </c>
    </row>
    <row r="140" spans="2:5" x14ac:dyDescent="0.25">
      <c r="B140" s="7">
        <v>10054211</v>
      </c>
      <c r="C140" s="8" t="s">
        <v>960</v>
      </c>
      <c r="D140" s="9">
        <v>154</v>
      </c>
      <c r="E140" s="10">
        <v>77</v>
      </c>
    </row>
    <row r="141" spans="2:5" x14ac:dyDescent="0.25">
      <c r="B141" s="7">
        <v>10064041</v>
      </c>
      <c r="C141" s="8" t="s">
        <v>961</v>
      </c>
      <c r="D141" s="9">
        <v>100</v>
      </c>
      <c r="E141" s="10">
        <v>52</v>
      </c>
    </row>
    <row r="142" spans="2:5" x14ac:dyDescent="0.25">
      <c r="B142" s="7">
        <v>10064103</v>
      </c>
      <c r="C142" s="8" t="s">
        <v>824</v>
      </c>
      <c r="D142" s="9">
        <v>1290</v>
      </c>
      <c r="E142" s="10">
        <v>563</v>
      </c>
    </row>
    <row r="143" spans="2:5" x14ac:dyDescent="0.25">
      <c r="B143" s="7">
        <v>10064111</v>
      </c>
      <c r="C143" s="8" t="s">
        <v>825</v>
      </c>
      <c r="D143" s="9">
        <v>1274</v>
      </c>
      <c r="E143" s="10">
        <v>747</v>
      </c>
    </row>
    <row r="144" spans="2:5" x14ac:dyDescent="0.25">
      <c r="B144" s="7">
        <v>10064120</v>
      </c>
      <c r="C144" s="8" t="s">
        <v>826</v>
      </c>
      <c r="D144" s="9">
        <v>2467</v>
      </c>
      <c r="E144" s="10">
        <v>1651</v>
      </c>
    </row>
    <row r="145" spans="2:5" ht="24" x14ac:dyDescent="0.25">
      <c r="B145" s="7">
        <v>10065207</v>
      </c>
      <c r="C145" s="8" t="s">
        <v>962</v>
      </c>
      <c r="D145" s="9">
        <v>22</v>
      </c>
      <c r="E145" s="10">
        <v>11</v>
      </c>
    </row>
    <row r="146" spans="2:5" x14ac:dyDescent="0.25">
      <c r="B146" s="7">
        <v>10065214</v>
      </c>
      <c r="C146" s="8" t="s">
        <v>963</v>
      </c>
      <c r="D146" s="9">
        <v>118</v>
      </c>
      <c r="E146" s="10">
        <v>67</v>
      </c>
    </row>
    <row r="147" spans="2:5" x14ac:dyDescent="0.25">
      <c r="B147" s="7">
        <v>10065402</v>
      </c>
      <c r="C147" s="8" t="s">
        <v>964</v>
      </c>
      <c r="D147" s="9">
        <v>60</v>
      </c>
      <c r="E147" s="10">
        <v>29</v>
      </c>
    </row>
    <row r="148" spans="2:5" x14ac:dyDescent="0.25">
      <c r="B148" s="7">
        <v>10065405</v>
      </c>
      <c r="C148" s="8" t="s">
        <v>827</v>
      </c>
      <c r="D148" s="9">
        <v>32</v>
      </c>
      <c r="E148" s="10">
        <v>17</v>
      </c>
    </row>
    <row r="149" spans="2:5" ht="24" x14ac:dyDescent="0.25">
      <c r="B149" s="7">
        <v>10065407</v>
      </c>
      <c r="C149" s="8" t="s">
        <v>965</v>
      </c>
      <c r="D149" s="9">
        <v>99</v>
      </c>
      <c r="E149" s="10">
        <v>63</v>
      </c>
    </row>
    <row r="150" spans="2:5" ht="24" x14ac:dyDescent="0.25">
      <c r="B150" s="7">
        <v>10065409</v>
      </c>
      <c r="C150" s="8" t="s">
        <v>966</v>
      </c>
      <c r="D150" s="9">
        <v>137</v>
      </c>
      <c r="E150" s="10">
        <v>69</v>
      </c>
    </row>
    <row r="151" spans="2:5" x14ac:dyDescent="0.25">
      <c r="B151" s="7">
        <v>10065801</v>
      </c>
      <c r="C151" s="8" t="s">
        <v>967</v>
      </c>
      <c r="D151" s="9">
        <v>125</v>
      </c>
      <c r="E151" s="10">
        <v>47</v>
      </c>
    </row>
    <row r="152" spans="2:5" ht="24" x14ac:dyDescent="0.25">
      <c r="B152" s="7">
        <v>10067401</v>
      </c>
      <c r="C152" s="8" t="s">
        <v>968</v>
      </c>
      <c r="D152" s="9">
        <v>146</v>
      </c>
      <c r="E152" s="10">
        <v>65</v>
      </c>
    </row>
    <row r="153" spans="2:5" ht="24" x14ac:dyDescent="0.25">
      <c r="B153" s="7">
        <v>10067402</v>
      </c>
      <c r="C153" s="8" t="s">
        <v>969</v>
      </c>
      <c r="D153" s="9">
        <v>119</v>
      </c>
      <c r="E153" s="10">
        <v>56</v>
      </c>
    </row>
    <row r="154" spans="2:5" x14ac:dyDescent="0.25">
      <c r="B154" s="7">
        <v>10075405</v>
      </c>
      <c r="C154" s="8" t="s">
        <v>970</v>
      </c>
      <c r="D154" s="9">
        <v>132</v>
      </c>
      <c r="E154" s="10">
        <v>46</v>
      </c>
    </row>
    <row r="155" spans="2:5" x14ac:dyDescent="0.25">
      <c r="B155" s="7">
        <v>10075413</v>
      </c>
      <c r="C155" s="8" t="s">
        <v>971</v>
      </c>
      <c r="D155" s="9">
        <v>354</v>
      </c>
      <c r="E155" s="10">
        <v>222</v>
      </c>
    </row>
    <row r="156" spans="2:5" x14ac:dyDescent="0.25">
      <c r="B156" s="7">
        <v>10075415</v>
      </c>
      <c r="C156" s="8" t="s">
        <v>972</v>
      </c>
      <c r="D156" s="9">
        <v>2</v>
      </c>
      <c r="E156" s="10">
        <v>1</v>
      </c>
    </row>
    <row r="157" spans="2:5" x14ac:dyDescent="0.25">
      <c r="B157" s="7">
        <v>10075416</v>
      </c>
      <c r="C157" s="8" t="s">
        <v>973</v>
      </c>
      <c r="D157" s="9">
        <v>170</v>
      </c>
      <c r="E157" s="10">
        <v>102</v>
      </c>
    </row>
    <row r="158" spans="2:5" x14ac:dyDescent="0.25">
      <c r="B158" s="7">
        <v>10075421</v>
      </c>
      <c r="C158" s="8" t="s">
        <v>974</v>
      </c>
      <c r="D158" s="9">
        <v>6</v>
      </c>
      <c r="E158" s="10">
        <v>3</v>
      </c>
    </row>
    <row r="159" spans="2:5" x14ac:dyDescent="0.25">
      <c r="B159" s="7">
        <v>10075424</v>
      </c>
      <c r="C159" s="8" t="s">
        <v>975</v>
      </c>
      <c r="D159" s="9">
        <v>9</v>
      </c>
      <c r="E159" s="10">
        <v>6</v>
      </c>
    </row>
    <row r="160" spans="2:5" x14ac:dyDescent="0.25">
      <c r="B160" s="7">
        <v>10075425</v>
      </c>
      <c r="C160" s="8" t="s">
        <v>976</v>
      </c>
      <c r="D160" s="9">
        <v>62</v>
      </c>
      <c r="E160" s="10">
        <v>29</v>
      </c>
    </row>
    <row r="161" spans="2:5" x14ac:dyDescent="0.25">
      <c r="B161" s="7">
        <v>10075426</v>
      </c>
      <c r="C161" s="8" t="s">
        <v>977</v>
      </c>
      <c r="D161" s="9">
        <v>185</v>
      </c>
      <c r="E161" s="10">
        <v>99</v>
      </c>
    </row>
    <row r="162" spans="2:5" x14ac:dyDescent="0.25">
      <c r="B162" s="7">
        <v>10075427</v>
      </c>
      <c r="C162" s="8" t="s">
        <v>978</v>
      </c>
      <c r="D162" s="9">
        <v>159</v>
      </c>
      <c r="E162" s="10">
        <v>114</v>
      </c>
    </row>
    <row r="163" spans="2:5" ht="24" x14ac:dyDescent="0.25">
      <c r="B163" s="7">
        <v>10077403</v>
      </c>
      <c r="C163" s="8" t="s">
        <v>979</v>
      </c>
      <c r="D163" s="9">
        <v>78</v>
      </c>
      <c r="E163" s="10">
        <v>37</v>
      </c>
    </row>
    <row r="164" spans="2:5" x14ac:dyDescent="0.25">
      <c r="B164" s="7">
        <v>10077417</v>
      </c>
      <c r="C164" s="8" t="s">
        <v>980</v>
      </c>
      <c r="D164" s="9">
        <v>166</v>
      </c>
      <c r="E164" s="10">
        <v>117</v>
      </c>
    </row>
    <row r="165" spans="2:5" x14ac:dyDescent="0.25">
      <c r="B165" s="7">
        <v>10077445</v>
      </c>
      <c r="C165" s="8" t="s">
        <v>981</v>
      </c>
      <c r="D165" s="9">
        <v>45</v>
      </c>
      <c r="E165" s="10">
        <v>26</v>
      </c>
    </row>
    <row r="166" spans="2:5" x14ac:dyDescent="0.25">
      <c r="B166" s="7">
        <v>10077454</v>
      </c>
      <c r="C166" s="8" t="s">
        <v>828</v>
      </c>
      <c r="D166" s="9">
        <v>49</v>
      </c>
      <c r="E166" s="10">
        <v>23</v>
      </c>
    </row>
    <row r="167" spans="2:5" ht="24" x14ac:dyDescent="0.25">
      <c r="B167" s="7">
        <v>10077467</v>
      </c>
      <c r="C167" s="8" t="s">
        <v>982</v>
      </c>
      <c r="D167" s="9">
        <v>25</v>
      </c>
      <c r="E167" s="10">
        <v>11</v>
      </c>
    </row>
    <row r="168" spans="2:5" x14ac:dyDescent="0.25">
      <c r="B168" s="7">
        <v>10077480</v>
      </c>
      <c r="C168" s="8" t="s">
        <v>983</v>
      </c>
      <c r="D168" s="9">
        <v>156</v>
      </c>
      <c r="E168" s="10">
        <v>79</v>
      </c>
    </row>
    <row r="169" spans="2:5" x14ac:dyDescent="0.25">
      <c r="B169" s="7">
        <v>10077484</v>
      </c>
      <c r="C169" s="8" t="s">
        <v>984</v>
      </c>
      <c r="D169" s="9">
        <v>50</v>
      </c>
      <c r="E169" s="10">
        <v>37</v>
      </c>
    </row>
    <row r="170" spans="2:5" x14ac:dyDescent="0.25">
      <c r="B170" s="7">
        <v>10095201</v>
      </c>
      <c r="C170" s="8" t="s">
        <v>985</v>
      </c>
      <c r="D170" s="9">
        <v>265</v>
      </c>
      <c r="E170" s="10">
        <v>151</v>
      </c>
    </row>
    <row r="171" spans="2:5" x14ac:dyDescent="0.25">
      <c r="B171" s="7">
        <v>19175402</v>
      </c>
      <c r="C171" s="8" t="s">
        <v>986</v>
      </c>
      <c r="D171" s="9">
        <v>13</v>
      </c>
      <c r="E171" s="10">
        <v>6</v>
      </c>
    </row>
    <row r="172" spans="2:5" x14ac:dyDescent="0.25">
      <c r="B172" s="7">
        <v>19175403</v>
      </c>
      <c r="C172" s="8" t="s">
        <v>987</v>
      </c>
      <c r="D172" s="9">
        <v>21</v>
      </c>
      <c r="E172" s="10">
        <v>11</v>
      </c>
    </row>
    <row r="173" spans="2:5" x14ac:dyDescent="0.25">
      <c r="B173" s="7">
        <v>19175404</v>
      </c>
      <c r="C173" s="8" t="s">
        <v>988</v>
      </c>
      <c r="D173" s="9">
        <v>62</v>
      </c>
      <c r="E173" s="10">
        <v>25</v>
      </c>
    </row>
    <row r="174" spans="2:5" x14ac:dyDescent="0.25">
      <c r="B174" s="7">
        <v>19175408</v>
      </c>
      <c r="C174" s="8" t="s">
        <v>989</v>
      </c>
      <c r="D174" s="9">
        <v>115</v>
      </c>
      <c r="E174" s="10">
        <v>55</v>
      </c>
    </row>
    <row r="175" spans="2:5" x14ac:dyDescent="0.25">
      <c r="B175" s="7">
        <v>19175409</v>
      </c>
      <c r="C175" s="8" t="s">
        <v>990</v>
      </c>
      <c r="D175" s="9">
        <v>411</v>
      </c>
      <c r="E175" s="10">
        <v>141</v>
      </c>
    </row>
    <row r="176" spans="2:5" ht="24" x14ac:dyDescent="0.25">
      <c r="B176" s="7">
        <v>19175410</v>
      </c>
      <c r="C176" s="8" t="s">
        <v>991</v>
      </c>
      <c r="D176" s="9">
        <v>313</v>
      </c>
      <c r="E176" s="10">
        <v>127</v>
      </c>
    </row>
    <row r="177" spans="2:5" x14ac:dyDescent="0.25">
      <c r="B177" s="7">
        <v>19175414</v>
      </c>
      <c r="C177" s="8" t="s">
        <v>992</v>
      </c>
      <c r="D177" s="9">
        <v>116</v>
      </c>
      <c r="E177" s="10">
        <v>83</v>
      </c>
    </row>
    <row r="178" spans="2:5" x14ac:dyDescent="0.25">
      <c r="B178" s="7">
        <v>19175415</v>
      </c>
      <c r="C178" s="8" t="s">
        <v>993</v>
      </c>
      <c r="D178" s="9">
        <v>226</v>
      </c>
      <c r="E178" s="10">
        <v>159</v>
      </c>
    </row>
    <row r="179" spans="2:5" x14ac:dyDescent="0.25">
      <c r="B179" s="7">
        <v>19175416</v>
      </c>
      <c r="C179" s="8" t="s">
        <v>994</v>
      </c>
      <c r="D179" s="9">
        <v>205</v>
      </c>
      <c r="E179" s="10">
        <v>119</v>
      </c>
    </row>
    <row r="180" spans="2:5" x14ac:dyDescent="0.25">
      <c r="B180" s="7">
        <v>19175419</v>
      </c>
      <c r="C180" s="8" t="s">
        <v>995</v>
      </c>
      <c r="D180" s="9">
        <v>49</v>
      </c>
      <c r="E180" s="10">
        <v>33</v>
      </c>
    </row>
    <row r="181" spans="2:5" x14ac:dyDescent="0.25">
      <c r="B181" s="7">
        <v>19175422</v>
      </c>
      <c r="C181" s="8" t="s">
        <v>996</v>
      </c>
      <c r="D181" s="9">
        <v>172</v>
      </c>
      <c r="E181" s="10">
        <v>69</v>
      </c>
    </row>
    <row r="182" spans="2:5" x14ac:dyDescent="0.25">
      <c r="B182" s="7">
        <v>19175423</v>
      </c>
      <c r="C182" s="8" t="s">
        <v>997</v>
      </c>
      <c r="D182" s="9">
        <v>24</v>
      </c>
      <c r="E182" s="10">
        <v>1</v>
      </c>
    </row>
    <row r="183" spans="2:5" x14ac:dyDescent="0.25">
      <c r="B183" s="7">
        <v>19175425</v>
      </c>
      <c r="C183" s="8" t="s">
        <v>998</v>
      </c>
      <c r="D183" s="9">
        <v>22</v>
      </c>
      <c r="E183" s="10">
        <v>17</v>
      </c>
    </row>
    <row r="184" spans="2:5" x14ac:dyDescent="0.25">
      <c r="B184" s="7">
        <v>19175426</v>
      </c>
      <c r="C184" s="8" t="s">
        <v>999</v>
      </c>
      <c r="D184" s="9">
        <v>629</v>
      </c>
      <c r="E184" s="10">
        <v>330</v>
      </c>
    </row>
    <row r="185" spans="2:5" ht="24" x14ac:dyDescent="0.25">
      <c r="B185" s="7">
        <v>19175427</v>
      </c>
      <c r="C185" s="8" t="s">
        <v>1000</v>
      </c>
      <c r="D185" s="9">
        <v>54</v>
      </c>
      <c r="E185" s="10">
        <v>23</v>
      </c>
    </row>
    <row r="186" spans="2:5" x14ac:dyDescent="0.25">
      <c r="B186" s="7">
        <v>19177426</v>
      </c>
      <c r="C186" s="8" t="s">
        <v>1001</v>
      </c>
      <c r="D186" s="9">
        <v>43</v>
      </c>
      <c r="E186" s="10">
        <v>29</v>
      </c>
    </row>
    <row r="187" spans="2:5" x14ac:dyDescent="0.25">
      <c r="B187" s="7">
        <v>19177429</v>
      </c>
      <c r="C187" s="8" t="s">
        <v>1002</v>
      </c>
      <c r="D187" s="9">
        <v>13</v>
      </c>
      <c r="E187" s="10">
        <v>8</v>
      </c>
    </row>
    <row r="188" spans="2:5" x14ac:dyDescent="0.25">
      <c r="B188" s="7">
        <v>19177432</v>
      </c>
      <c r="C188" s="8" t="s">
        <v>1003</v>
      </c>
      <c r="D188" s="9">
        <v>40</v>
      </c>
      <c r="E188" s="10">
        <v>29</v>
      </c>
    </row>
    <row r="189" spans="2:5" x14ac:dyDescent="0.25">
      <c r="B189" s="7">
        <v>19177433</v>
      </c>
      <c r="C189" s="8" t="s">
        <v>1004</v>
      </c>
      <c r="D189" s="9">
        <v>41</v>
      </c>
      <c r="E189" s="10">
        <v>20</v>
      </c>
    </row>
    <row r="190" spans="2:5" x14ac:dyDescent="0.25">
      <c r="B190" s="7">
        <v>19177434</v>
      </c>
      <c r="C190" s="8" t="s">
        <v>1005</v>
      </c>
      <c r="D190" s="9">
        <v>413</v>
      </c>
      <c r="E190" s="10">
        <v>220</v>
      </c>
    </row>
    <row r="191" spans="2:5" x14ac:dyDescent="0.25">
      <c r="B191" s="7">
        <v>19177441</v>
      </c>
      <c r="C191" s="8" t="s">
        <v>1006</v>
      </c>
      <c r="D191" s="9">
        <v>30</v>
      </c>
      <c r="E191" s="10">
        <v>19</v>
      </c>
    </row>
    <row r="192" spans="2:5" x14ac:dyDescent="0.25">
      <c r="B192" s="7">
        <v>19177443</v>
      </c>
      <c r="C192" s="8" t="s">
        <v>1007</v>
      </c>
      <c r="D192" s="9">
        <v>11</v>
      </c>
      <c r="E192" s="10">
        <v>7</v>
      </c>
    </row>
    <row r="193" spans="2:5" x14ac:dyDescent="0.25">
      <c r="B193" s="7">
        <v>19177445</v>
      </c>
      <c r="C193" s="8" t="s">
        <v>1008</v>
      </c>
      <c r="D193" s="9">
        <v>128</v>
      </c>
      <c r="E193" s="10">
        <v>77</v>
      </c>
    </row>
    <row r="194" spans="2:5" x14ac:dyDescent="0.25">
      <c r="B194" s="7">
        <v>19177464</v>
      </c>
      <c r="C194" s="8" t="s">
        <v>1009</v>
      </c>
      <c r="D194" s="9">
        <v>100</v>
      </c>
      <c r="E194" s="10">
        <v>52</v>
      </c>
    </row>
    <row r="195" spans="2:5" x14ac:dyDescent="0.25">
      <c r="B195" s="7">
        <v>19275403</v>
      </c>
      <c r="C195" s="8" t="s">
        <v>1010</v>
      </c>
      <c r="D195" s="9">
        <v>130</v>
      </c>
      <c r="E195" s="10">
        <v>72</v>
      </c>
    </row>
    <row r="196" spans="2:5" x14ac:dyDescent="0.25">
      <c r="B196" s="7">
        <v>19275404</v>
      </c>
      <c r="C196" s="8" t="s">
        <v>1011</v>
      </c>
      <c r="D196" s="9">
        <v>21</v>
      </c>
      <c r="E196" s="10">
        <v>11</v>
      </c>
    </row>
    <row r="197" spans="2:5" x14ac:dyDescent="0.25">
      <c r="B197" s="7">
        <v>19275405</v>
      </c>
      <c r="C197" s="8" t="s">
        <v>1012</v>
      </c>
      <c r="D197" s="9">
        <v>129</v>
      </c>
      <c r="E197" s="10">
        <v>64</v>
      </c>
    </row>
    <row r="198" spans="2:5" x14ac:dyDescent="0.25">
      <c r="B198" s="7">
        <v>19275408</v>
      </c>
      <c r="C198" s="8" t="s">
        <v>1013</v>
      </c>
      <c r="D198" s="9">
        <v>42</v>
      </c>
      <c r="E198" s="10">
        <v>21</v>
      </c>
    </row>
    <row r="199" spans="2:5" x14ac:dyDescent="0.25">
      <c r="B199" s="7">
        <v>19275411</v>
      </c>
      <c r="C199" s="8" t="s">
        <v>1014</v>
      </c>
      <c r="D199" s="9">
        <v>21</v>
      </c>
      <c r="E199" s="10">
        <v>11</v>
      </c>
    </row>
    <row r="200" spans="2:5" x14ac:dyDescent="0.25">
      <c r="B200" s="7">
        <v>19275412</v>
      </c>
      <c r="C200" s="8" t="s">
        <v>1015</v>
      </c>
      <c r="D200" s="9">
        <v>103</v>
      </c>
      <c r="E200" s="10">
        <v>53</v>
      </c>
    </row>
    <row r="201" spans="2:5" x14ac:dyDescent="0.25">
      <c r="B201" s="7">
        <v>19275414</v>
      </c>
      <c r="C201" s="8" t="s">
        <v>1016</v>
      </c>
      <c r="D201" s="9">
        <v>24</v>
      </c>
      <c r="E201" s="10">
        <v>2</v>
      </c>
    </row>
    <row r="202" spans="2:5" x14ac:dyDescent="0.25">
      <c r="B202" s="7">
        <v>19275415</v>
      </c>
      <c r="C202" s="8" t="s">
        <v>1017</v>
      </c>
      <c r="D202" s="9">
        <v>57</v>
      </c>
      <c r="E202" s="10">
        <v>28</v>
      </c>
    </row>
    <row r="203" spans="2:5" x14ac:dyDescent="0.25">
      <c r="B203" s="7">
        <v>19275417</v>
      </c>
      <c r="C203" s="8" t="s">
        <v>829</v>
      </c>
      <c r="D203" s="9">
        <v>237</v>
      </c>
      <c r="E203" s="10">
        <v>180</v>
      </c>
    </row>
    <row r="204" spans="2:5" x14ac:dyDescent="0.25">
      <c r="B204" s="7">
        <v>19275418</v>
      </c>
      <c r="C204" s="8" t="s">
        <v>1018</v>
      </c>
      <c r="D204" s="9">
        <v>98</v>
      </c>
      <c r="E204" s="10">
        <v>83</v>
      </c>
    </row>
    <row r="205" spans="2:5" x14ac:dyDescent="0.25">
      <c r="B205" s="7">
        <v>19275419</v>
      </c>
      <c r="C205" s="8" t="s">
        <v>1019</v>
      </c>
      <c r="D205" s="9">
        <v>326</v>
      </c>
      <c r="E205" s="10">
        <v>242</v>
      </c>
    </row>
    <row r="206" spans="2:5" x14ac:dyDescent="0.25">
      <c r="B206" s="7">
        <v>19275423</v>
      </c>
      <c r="C206" s="8" t="s">
        <v>1020</v>
      </c>
      <c r="D206" s="9">
        <v>45</v>
      </c>
      <c r="E206" s="10">
        <v>13</v>
      </c>
    </row>
    <row r="207" spans="2:5" x14ac:dyDescent="0.25">
      <c r="B207" s="7">
        <v>19275424</v>
      </c>
      <c r="C207" s="8" t="s">
        <v>1021</v>
      </c>
      <c r="D207" s="9">
        <v>279</v>
      </c>
      <c r="E207" s="10">
        <v>195</v>
      </c>
    </row>
    <row r="208" spans="2:5" x14ac:dyDescent="0.25">
      <c r="B208" s="7">
        <v>19275426</v>
      </c>
      <c r="C208" s="8" t="s">
        <v>1022</v>
      </c>
      <c r="D208" s="9">
        <v>124</v>
      </c>
      <c r="E208" s="10">
        <v>54</v>
      </c>
    </row>
    <row r="209" spans="2:5" x14ac:dyDescent="0.25">
      <c r="B209" s="7">
        <v>19275427</v>
      </c>
      <c r="C209" s="8" t="s">
        <v>1023</v>
      </c>
      <c r="D209" s="9">
        <v>117</v>
      </c>
      <c r="E209" s="10">
        <v>55</v>
      </c>
    </row>
    <row r="210" spans="2:5" x14ac:dyDescent="0.25">
      <c r="B210" s="7">
        <v>19275428</v>
      </c>
      <c r="C210" s="8" t="s">
        <v>1024</v>
      </c>
      <c r="D210" s="9">
        <v>194</v>
      </c>
      <c r="E210" s="10">
        <v>95</v>
      </c>
    </row>
    <row r="211" spans="2:5" x14ac:dyDescent="0.25">
      <c r="B211" s="7">
        <v>19275429</v>
      </c>
      <c r="C211" s="8" t="s">
        <v>1025</v>
      </c>
      <c r="D211" s="9">
        <v>276</v>
      </c>
      <c r="E211" s="10">
        <v>173</v>
      </c>
    </row>
    <row r="212" spans="2:5" x14ac:dyDescent="0.25">
      <c r="B212" s="7">
        <v>19275430</v>
      </c>
      <c r="C212" s="8" t="s">
        <v>1026</v>
      </c>
      <c r="D212" s="9">
        <v>248</v>
      </c>
      <c r="E212" s="10">
        <v>152</v>
      </c>
    </row>
    <row r="213" spans="2:5" x14ac:dyDescent="0.25">
      <c r="B213" s="7">
        <v>19275431</v>
      </c>
      <c r="C213" s="8" t="s">
        <v>830</v>
      </c>
      <c r="D213" s="9">
        <v>127</v>
      </c>
      <c r="E213" s="10">
        <v>73</v>
      </c>
    </row>
    <row r="214" spans="2:5" x14ac:dyDescent="0.25">
      <c r="B214" s="7">
        <v>19275433</v>
      </c>
      <c r="C214" s="8" t="s">
        <v>1027</v>
      </c>
      <c r="D214" s="9">
        <v>4</v>
      </c>
      <c r="E214" s="10">
        <v>2</v>
      </c>
    </row>
    <row r="215" spans="2:5" x14ac:dyDescent="0.25">
      <c r="B215" s="7">
        <v>19275434</v>
      </c>
      <c r="C215" s="8" t="s">
        <v>1028</v>
      </c>
      <c r="D215" s="9">
        <v>16</v>
      </c>
      <c r="E215" s="10">
        <v>8</v>
      </c>
    </row>
    <row r="216" spans="2:5" x14ac:dyDescent="0.25">
      <c r="B216" s="7">
        <v>19275435</v>
      </c>
      <c r="C216" s="8" t="s">
        <v>1029</v>
      </c>
      <c r="D216" s="9">
        <v>46</v>
      </c>
      <c r="E216" s="10">
        <v>16</v>
      </c>
    </row>
    <row r="217" spans="2:5" x14ac:dyDescent="0.25">
      <c r="B217" s="7">
        <v>19275436</v>
      </c>
      <c r="C217" s="8" t="s">
        <v>1030</v>
      </c>
      <c r="D217" s="9">
        <v>42</v>
      </c>
      <c r="E217" s="10">
        <v>32</v>
      </c>
    </row>
    <row r="218" spans="2:5" x14ac:dyDescent="0.25">
      <c r="B218" s="7">
        <v>19275437</v>
      </c>
      <c r="C218" s="8" t="s">
        <v>1031</v>
      </c>
      <c r="D218" s="9">
        <v>229</v>
      </c>
      <c r="E218" s="10">
        <v>109</v>
      </c>
    </row>
    <row r="219" spans="2:5" x14ac:dyDescent="0.25">
      <c r="B219" s="7">
        <v>19275438</v>
      </c>
      <c r="C219" s="8" t="s">
        <v>1032</v>
      </c>
      <c r="D219" s="9">
        <v>19</v>
      </c>
      <c r="E219" s="10">
        <v>11</v>
      </c>
    </row>
    <row r="220" spans="2:5" x14ac:dyDescent="0.25">
      <c r="B220" s="7">
        <v>19275440</v>
      </c>
      <c r="C220" s="8" t="s">
        <v>1033</v>
      </c>
      <c r="D220" s="9">
        <v>11</v>
      </c>
      <c r="E220" s="10">
        <v>6</v>
      </c>
    </row>
    <row r="221" spans="2:5" x14ac:dyDescent="0.25">
      <c r="B221" s="7">
        <v>19277406</v>
      </c>
      <c r="C221" s="8" t="s">
        <v>1034</v>
      </c>
      <c r="D221" s="9">
        <v>7</v>
      </c>
      <c r="E221" s="10">
        <v>5</v>
      </c>
    </row>
    <row r="222" spans="2:5" x14ac:dyDescent="0.25">
      <c r="B222" s="7">
        <v>19277408</v>
      </c>
      <c r="C222" s="8" t="s">
        <v>1035</v>
      </c>
      <c r="D222" s="9">
        <v>83</v>
      </c>
      <c r="E222" s="10">
        <v>68</v>
      </c>
    </row>
    <row r="223" spans="2:5" x14ac:dyDescent="0.25">
      <c r="B223" s="7">
        <v>19277413</v>
      </c>
      <c r="C223" s="8" t="s">
        <v>1036</v>
      </c>
      <c r="D223" s="9">
        <v>51</v>
      </c>
      <c r="E223" s="10">
        <v>43</v>
      </c>
    </row>
    <row r="224" spans="2:5" x14ac:dyDescent="0.25">
      <c r="B224" s="7">
        <v>19277427</v>
      </c>
      <c r="C224" s="8" t="s">
        <v>1037</v>
      </c>
      <c r="D224" s="9">
        <v>341</v>
      </c>
      <c r="E224" s="10">
        <v>221</v>
      </c>
    </row>
    <row r="225" spans="2:5" x14ac:dyDescent="0.25">
      <c r="B225" s="7">
        <v>19277431</v>
      </c>
      <c r="C225" s="8" t="s">
        <v>1038</v>
      </c>
      <c r="D225" s="9">
        <v>63</v>
      </c>
      <c r="E225" s="10">
        <v>48</v>
      </c>
    </row>
    <row r="226" spans="2:5" x14ac:dyDescent="0.25">
      <c r="B226" s="7">
        <v>19364004</v>
      </c>
      <c r="C226" s="8" t="s">
        <v>1039</v>
      </c>
      <c r="D226" s="9">
        <v>67</v>
      </c>
      <c r="E226" s="10">
        <v>34</v>
      </c>
    </row>
    <row r="227" spans="2:5" x14ac:dyDescent="0.25">
      <c r="B227" s="7">
        <v>19375403</v>
      </c>
      <c r="C227" s="8" t="s">
        <v>571</v>
      </c>
      <c r="D227" s="9">
        <v>43</v>
      </c>
      <c r="E227" s="10">
        <v>24</v>
      </c>
    </row>
    <row r="228" spans="2:5" x14ac:dyDescent="0.25">
      <c r="B228" s="7">
        <v>19375404</v>
      </c>
      <c r="C228" s="8" t="s">
        <v>1040</v>
      </c>
      <c r="D228" s="9">
        <v>180</v>
      </c>
      <c r="E228" s="10">
        <v>117</v>
      </c>
    </row>
    <row r="229" spans="2:5" x14ac:dyDescent="0.25">
      <c r="B229" s="7">
        <v>19375405</v>
      </c>
      <c r="C229" s="8" t="s">
        <v>1041</v>
      </c>
      <c r="D229" s="9">
        <v>267</v>
      </c>
      <c r="E229" s="10">
        <v>188</v>
      </c>
    </row>
    <row r="230" spans="2:5" x14ac:dyDescent="0.25">
      <c r="B230" s="7">
        <v>19375406</v>
      </c>
      <c r="C230" s="8" t="s">
        <v>1042</v>
      </c>
      <c r="D230" s="9">
        <v>104</v>
      </c>
      <c r="E230" s="10">
        <v>68</v>
      </c>
    </row>
    <row r="231" spans="2:5" x14ac:dyDescent="0.25">
      <c r="B231" s="7">
        <v>19375407</v>
      </c>
      <c r="C231" s="8" t="s">
        <v>1043</v>
      </c>
      <c r="D231" s="9">
        <v>105</v>
      </c>
      <c r="E231" s="10">
        <v>88</v>
      </c>
    </row>
    <row r="232" spans="2:5" x14ac:dyDescent="0.25">
      <c r="B232" s="7">
        <v>19375409</v>
      </c>
      <c r="C232" s="8" t="s">
        <v>1044</v>
      </c>
      <c r="D232" s="9">
        <v>52</v>
      </c>
      <c r="E232" s="10">
        <v>38</v>
      </c>
    </row>
    <row r="233" spans="2:5" x14ac:dyDescent="0.25">
      <c r="B233" s="7">
        <v>19375410</v>
      </c>
      <c r="C233" s="8" t="s">
        <v>1045</v>
      </c>
      <c r="D233" s="9">
        <v>256</v>
      </c>
      <c r="E233" s="10">
        <v>179</v>
      </c>
    </row>
    <row r="234" spans="2:5" x14ac:dyDescent="0.25">
      <c r="B234" s="7">
        <v>19375412</v>
      </c>
      <c r="C234" s="8" t="s">
        <v>1046</v>
      </c>
      <c r="D234" s="9">
        <v>79</v>
      </c>
      <c r="E234" s="10">
        <v>55</v>
      </c>
    </row>
    <row r="235" spans="2:5" x14ac:dyDescent="0.25">
      <c r="B235" s="7">
        <v>19375413</v>
      </c>
      <c r="C235" s="8" t="s">
        <v>1047</v>
      </c>
      <c r="D235" s="9">
        <v>4</v>
      </c>
      <c r="E235" s="10">
        <v>1</v>
      </c>
    </row>
    <row r="236" spans="2:5" x14ac:dyDescent="0.25">
      <c r="B236" s="7">
        <v>19375414</v>
      </c>
      <c r="C236" s="8" t="s">
        <v>1048</v>
      </c>
      <c r="D236" s="9">
        <v>56</v>
      </c>
      <c r="E236" s="10">
        <v>25</v>
      </c>
    </row>
    <row r="237" spans="2:5" x14ac:dyDescent="0.25">
      <c r="B237" s="7">
        <v>19375415</v>
      </c>
      <c r="C237" s="8" t="s">
        <v>1049</v>
      </c>
      <c r="D237" s="9">
        <v>6</v>
      </c>
      <c r="E237" s="10">
        <v>3</v>
      </c>
    </row>
    <row r="238" spans="2:5" x14ac:dyDescent="0.25">
      <c r="B238" s="7">
        <v>19375416</v>
      </c>
      <c r="C238" s="8" t="s">
        <v>1050</v>
      </c>
      <c r="D238" s="9">
        <v>11</v>
      </c>
      <c r="E238" s="10">
        <v>7</v>
      </c>
    </row>
    <row r="239" spans="2:5" x14ac:dyDescent="0.25">
      <c r="B239" s="7">
        <v>19375417</v>
      </c>
      <c r="C239" s="8" t="s">
        <v>1051</v>
      </c>
      <c r="D239" s="9">
        <v>10</v>
      </c>
      <c r="E239" s="10">
        <v>1</v>
      </c>
    </row>
    <row r="240" spans="2:5" x14ac:dyDescent="0.25">
      <c r="B240" s="7">
        <v>19375418</v>
      </c>
      <c r="C240" s="8" t="s">
        <v>1052</v>
      </c>
      <c r="D240" s="9">
        <v>9</v>
      </c>
      <c r="E240" s="10">
        <v>6</v>
      </c>
    </row>
    <row r="241" spans="2:5" x14ac:dyDescent="0.25">
      <c r="B241" s="7">
        <v>19375422</v>
      </c>
      <c r="C241" s="8" t="s">
        <v>1053</v>
      </c>
      <c r="D241" s="9">
        <v>202</v>
      </c>
      <c r="E241" s="10">
        <v>146</v>
      </c>
    </row>
    <row r="242" spans="2:5" x14ac:dyDescent="0.25">
      <c r="B242" s="7">
        <v>19375423</v>
      </c>
      <c r="C242" s="8" t="s">
        <v>1054</v>
      </c>
      <c r="D242" s="9">
        <v>22</v>
      </c>
      <c r="E242" s="10">
        <v>6</v>
      </c>
    </row>
    <row r="243" spans="2:5" x14ac:dyDescent="0.25">
      <c r="B243" s="7">
        <v>19375424</v>
      </c>
      <c r="C243" s="8" t="s">
        <v>1055</v>
      </c>
      <c r="D243" s="9">
        <v>16</v>
      </c>
      <c r="E243" s="10">
        <v>8</v>
      </c>
    </row>
    <row r="244" spans="2:5" x14ac:dyDescent="0.25">
      <c r="B244" s="7">
        <v>19375425</v>
      </c>
      <c r="C244" s="8" t="s">
        <v>1056</v>
      </c>
      <c r="D244" s="9">
        <v>124</v>
      </c>
      <c r="E244" s="10">
        <v>63</v>
      </c>
    </row>
    <row r="245" spans="2:5" x14ac:dyDescent="0.25">
      <c r="B245" s="7">
        <v>19375426</v>
      </c>
      <c r="C245" s="8" t="s">
        <v>1057</v>
      </c>
      <c r="D245" s="9">
        <v>2</v>
      </c>
      <c r="E245" s="10">
        <v>1</v>
      </c>
    </row>
    <row r="246" spans="2:5" x14ac:dyDescent="0.25">
      <c r="B246" s="7">
        <v>19375428</v>
      </c>
      <c r="C246" s="8" t="s">
        <v>1058</v>
      </c>
      <c r="D246" s="9">
        <v>54</v>
      </c>
      <c r="E246" s="10">
        <v>15</v>
      </c>
    </row>
    <row r="247" spans="2:5" x14ac:dyDescent="0.25">
      <c r="B247" s="7">
        <v>19375430</v>
      </c>
      <c r="C247" s="8" t="s">
        <v>1059</v>
      </c>
      <c r="D247" s="9">
        <v>55</v>
      </c>
      <c r="E247" s="10">
        <v>34</v>
      </c>
    </row>
    <row r="248" spans="2:5" x14ac:dyDescent="0.25">
      <c r="B248" s="7">
        <v>19375431</v>
      </c>
      <c r="C248" s="8" t="s">
        <v>1060</v>
      </c>
      <c r="D248" s="9">
        <v>58</v>
      </c>
      <c r="E248" s="10">
        <v>41</v>
      </c>
    </row>
    <row r="249" spans="2:5" ht="24" x14ac:dyDescent="0.25">
      <c r="B249" s="7">
        <v>19375432</v>
      </c>
      <c r="C249" s="8" t="s">
        <v>1061</v>
      </c>
      <c r="D249" s="9">
        <v>148</v>
      </c>
      <c r="E249" s="10">
        <v>76</v>
      </c>
    </row>
    <row r="250" spans="2:5" x14ac:dyDescent="0.25">
      <c r="B250" s="7">
        <v>19375433</v>
      </c>
      <c r="C250" s="8" t="s">
        <v>573</v>
      </c>
      <c r="D250" s="9">
        <v>348</v>
      </c>
      <c r="E250" s="10">
        <v>217</v>
      </c>
    </row>
    <row r="251" spans="2:5" x14ac:dyDescent="0.25">
      <c r="B251" s="7">
        <v>19375434</v>
      </c>
      <c r="C251" s="8" t="s">
        <v>1062</v>
      </c>
      <c r="D251" s="9">
        <v>172</v>
      </c>
      <c r="E251" s="10">
        <v>123</v>
      </c>
    </row>
    <row r="252" spans="2:5" x14ac:dyDescent="0.25">
      <c r="B252" s="7">
        <v>19375435</v>
      </c>
      <c r="C252" s="8" t="s">
        <v>1063</v>
      </c>
      <c r="D252" s="9">
        <v>211</v>
      </c>
      <c r="E252" s="10">
        <v>140</v>
      </c>
    </row>
    <row r="253" spans="2:5" x14ac:dyDescent="0.25">
      <c r="B253" s="7">
        <v>19375436</v>
      </c>
      <c r="C253" s="8" t="s">
        <v>1064</v>
      </c>
      <c r="D253" s="9">
        <v>391</v>
      </c>
      <c r="E253" s="10">
        <v>146</v>
      </c>
    </row>
    <row r="254" spans="2:5" x14ac:dyDescent="0.25">
      <c r="B254" s="7">
        <v>19375440</v>
      </c>
      <c r="C254" s="8" t="s">
        <v>1065</v>
      </c>
      <c r="D254" s="9">
        <v>5</v>
      </c>
      <c r="E254" s="10">
        <v>3</v>
      </c>
    </row>
    <row r="255" spans="2:5" x14ac:dyDescent="0.25">
      <c r="B255" s="7">
        <v>19375441</v>
      </c>
      <c r="C255" s="8" t="s">
        <v>1066</v>
      </c>
      <c r="D255" s="9">
        <v>11</v>
      </c>
      <c r="E255" s="10">
        <v>6</v>
      </c>
    </row>
    <row r="256" spans="2:5" x14ac:dyDescent="0.25">
      <c r="B256" s="7">
        <v>19375442</v>
      </c>
      <c r="C256" s="8" t="s">
        <v>1067</v>
      </c>
      <c r="D256" s="9">
        <v>308</v>
      </c>
      <c r="E256" s="10">
        <v>103</v>
      </c>
    </row>
    <row r="257" spans="2:5" x14ac:dyDescent="0.25">
      <c r="B257" s="7">
        <v>19375444</v>
      </c>
      <c r="C257" s="8" t="s">
        <v>1068</v>
      </c>
      <c r="D257" s="9">
        <v>347</v>
      </c>
      <c r="E257" s="10">
        <v>229</v>
      </c>
    </row>
    <row r="258" spans="2:5" x14ac:dyDescent="0.25">
      <c r="B258" s="7">
        <v>19375445</v>
      </c>
      <c r="C258" s="8" t="s">
        <v>1069</v>
      </c>
      <c r="D258" s="9">
        <v>92</v>
      </c>
      <c r="E258" s="10">
        <v>39</v>
      </c>
    </row>
    <row r="259" spans="2:5" x14ac:dyDescent="0.25">
      <c r="B259" s="7">
        <v>19375446</v>
      </c>
      <c r="C259" s="8" t="s">
        <v>1070</v>
      </c>
      <c r="D259" s="9">
        <v>6</v>
      </c>
      <c r="E259" s="10">
        <v>4</v>
      </c>
    </row>
    <row r="260" spans="2:5" x14ac:dyDescent="0.25">
      <c r="B260" s="7">
        <v>19375447</v>
      </c>
      <c r="C260" s="8" t="s">
        <v>1071</v>
      </c>
      <c r="D260" s="9">
        <v>377</v>
      </c>
      <c r="E260" s="10">
        <v>203</v>
      </c>
    </row>
    <row r="261" spans="2:5" ht="24" x14ac:dyDescent="0.25">
      <c r="B261" s="7">
        <v>19375448</v>
      </c>
      <c r="C261" s="8" t="s">
        <v>574</v>
      </c>
      <c r="D261" s="9">
        <v>297</v>
      </c>
      <c r="E261" s="10">
        <v>183</v>
      </c>
    </row>
    <row r="262" spans="2:5" x14ac:dyDescent="0.25">
      <c r="B262" s="7">
        <v>19377409</v>
      </c>
      <c r="C262" s="8" t="s">
        <v>1072</v>
      </c>
      <c r="D262" s="9">
        <v>120</v>
      </c>
      <c r="E262" s="10">
        <v>90</v>
      </c>
    </row>
    <row r="263" spans="2:5" x14ac:dyDescent="0.25">
      <c r="B263" s="7">
        <v>19377415</v>
      </c>
      <c r="C263" s="8" t="s">
        <v>1073</v>
      </c>
      <c r="D263" s="9">
        <v>41</v>
      </c>
      <c r="E263" s="10">
        <v>20</v>
      </c>
    </row>
    <row r="264" spans="2:5" x14ac:dyDescent="0.25">
      <c r="B264" s="7">
        <v>19377425</v>
      </c>
      <c r="C264" s="8" t="s">
        <v>1074</v>
      </c>
      <c r="D264" s="9">
        <v>238</v>
      </c>
      <c r="E264" s="10">
        <v>147</v>
      </c>
    </row>
    <row r="265" spans="2:5" ht="24" x14ac:dyDescent="0.25">
      <c r="B265" s="7">
        <v>19377435</v>
      </c>
      <c r="C265" s="8" t="s">
        <v>575</v>
      </c>
      <c r="D265" s="9">
        <v>83</v>
      </c>
      <c r="E265" s="10">
        <v>66</v>
      </c>
    </row>
    <row r="266" spans="2:5" x14ac:dyDescent="0.25">
      <c r="B266" s="7">
        <v>19377439</v>
      </c>
      <c r="C266" s="8" t="s">
        <v>1075</v>
      </c>
      <c r="D266" s="9">
        <v>49</v>
      </c>
      <c r="E266" s="10">
        <v>34</v>
      </c>
    </row>
    <row r="267" spans="2:5" x14ac:dyDescent="0.25">
      <c r="B267" s="7">
        <v>19475401</v>
      </c>
      <c r="C267" s="8" t="s">
        <v>1076</v>
      </c>
      <c r="D267" s="9">
        <v>46</v>
      </c>
      <c r="E267" s="10">
        <v>24</v>
      </c>
    </row>
    <row r="268" spans="2:5" x14ac:dyDescent="0.25">
      <c r="B268" s="7">
        <v>19475402</v>
      </c>
      <c r="C268" s="8" t="s">
        <v>1077</v>
      </c>
      <c r="D268" s="9">
        <v>259</v>
      </c>
      <c r="E268" s="10">
        <v>126</v>
      </c>
    </row>
    <row r="269" spans="2:5" x14ac:dyDescent="0.25">
      <c r="B269" s="7">
        <v>19475404</v>
      </c>
      <c r="C269" s="8" t="s">
        <v>1078</v>
      </c>
      <c r="D269" s="9">
        <v>68</v>
      </c>
      <c r="E269" s="10">
        <v>42</v>
      </c>
    </row>
    <row r="270" spans="2:5" x14ac:dyDescent="0.25">
      <c r="B270" s="7">
        <v>19475405</v>
      </c>
      <c r="C270" s="8" t="s">
        <v>1079</v>
      </c>
      <c r="D270" s="9">
        <v>96</v>
      </c>
      <c r="E270" s="10">
        <v>72</v>
      </c>
    </row>
    <row r="271" spans="2:5" x14ac:dyDescent="0.25">
      <c r="B271" s="7">
        <v>19475406</v>
      </c>
      <c r="C271" s="8" t="s">
        <v>1080</v>
      </c>
      <c r="D271" s="9">
        <v>618</v>
      </c>
      <c r="E271" s="10">
        <v>325</v>
      </c>
    </row>
    <row r="272" spans="2:5" x14ac:dyDescent="0.25">
      <c r="B272" s="7">
        <v>19475407</v>
      </c>
      <c r="C272" s="8" t="s">
        <v>1081</v>
      </c>
      <c r="D272" s="9">
        <v>484</v>
      </c>
      <c r="E272" s="10">
        <v>243</v>
      </c>
    </row>
    <row r="273" spans="2:5" x14ac:dyDescent="0.25">
      <c r="B273" s="7">
        <v>19475409</v>
      </c>
      <c r="C273" s="8" t="s">
        <v>1082</v>
      </c>
      <c r="D273" s="9">
        <v>142</v>
      </c>
      <c r="E273" s="10">
        <v>72</v>
      </c>
    </row>
    <row r="274" spans="2:5" x14ac:dyDescent="0.25">
      <c r="B274" s="7">
        <v>19475411</v>
      </c>
      <c r="C274" s="8" t="s">
        <v>1083</v>
      </c>
      <c r="D274" s="9">
        <v>179</v>
      </c>
      <c r="E274" s="10">
        <v>69</v>
      </c>
    </row>
    <row r="275" spans="2:5" x14ac:dyDescent="0.25">
      <c r="B275" s="7">
        <v>19475413</v>
      </c>
      <c r="C275" s="8" t="s">
        <v>1084</v>
      </c>
      <c r="D275" s="9">
        <v>46</v>
      </c>
      <c r="E275" s="10">
        <v>24</v>
      </c>
    </row>
    <row r="276" spans="2:5" x14ac:dyDescent="0.25">
      <c r="B276" s="7">
        <v>19475414</v>
      </c>
      <c r="C276" s="8" t="s">
        <v>1085</v>
      </c>
      <c r="D276" s="9">
        <v>19</v>
      </c>
      <c r="E276" s="10">
        <v>17</v>
      </c>
    </row>
    <row r="277" spans="2:5" x14ac:dyDescent="0.25">
      <c r="B277" s="7">
        <v>19475417</v>
      </c>
      <c r="C277" s="8" t="s">
        <v>832</v>
      </c>
      <c r="D277" s="9">
        <v>26</v>
      </c>
      <c r="E277" s="10">
        <v>9</v>
      </c>
    </row>
    <row r="278" spans="2:5" x14ac:dyDescent="0.25">
      <c r="B278" s="7">
        <v>19475419</v>
      </c>
      <c r="C278" s="8" t="s">
        <v>1086</v>
      </c>
      <c r="D278" s="9">
        <v>122</v>
      </c>
      <c r="E278" s="10">
        <v>76</v>
      </c>
    </row>
    <row r="279" spans="2:5" x14ac:dyDescent="0.25">
      <c r="B279" s="7">
        <v>19475420</v>
      </c>
      <c r="C279" s="8" t="s">
        <v>1087</v>
      </c>
      <c r="D279" s="9">
        <v>59</v>
      </c>
      <c r="E279" s="10">
        <v>19</v>
      </c>
    </row>
    <row r="280" spans="2:5" x14ac:dyDescent="0.25">
      <c r="B280" s="7">
        <v>19475424</v>
      </c>
      <c r="C280" s="8" t="s">
        <v>1088</v>
      </c>
      <c r="D280" s="9">
        <v>33</v>
      </c>
      <c r="E280" s="10">
        <v>17</v>
      </c>
    </row>
    <row r="281" spans="2:5" x14ac:dyDescent="0.25">
      <c r="B281" s="7">
        <v>19475425</v>
      </c>
      <c r="C281" s="8" t="s">
        <v>1089</v>
      </c>
      <c r="D281" s="9">
        <v>6</v>
      </c>
      <c r="E281" s="10">
        <v>3</v>
      </c>
    </row>
    <row r="282" spans="2:5" x14ac:dyDescent="0.25">
      <c r="B282" s="7">
        <v>19475426</v>
      </c>
      <c r="C282" s="8" t="s">
        <v>1090</v>
      </c>
      <c r="D282" s="9">
        <v>96</v>
      </c>
      <c r="E282" s="10">
        <v>34</v>
      </c>
    </row>
    <row r="283" spans="2:5" x14ac:dyDescent="0.25">
      <c r="B283" s="7">
        <v>19475428</v>
      </c>
      <c r="C283" s="8" t="s">
        <v>1091</v>
      </c>
      <c r="D283" s="9">
        <v>209</v>
      </c>
      <c r="E283" s="10">
        <v>168</v>
      </c>
    </row>
    <row r="284" spans="2:5" x14ac:dyDescent="0.25">
      <c r="B284" s="7">
        <v>19475429</v>
      </c>
      <c r="C284" s="8" t="s">
        <v>833</v>
      </c>
      <c r="D284" s="9">
        <v>153</v>
      </c>
      <c r="E284" s="10">
        <v>111</v>
      </c>
    </row>
    <row r="285" spans="2:5" x14ac:dyDescent="0.25">
      <c r="B285" s="7">
        <v>19475430</v>
      </c>
      <c r="C285" s="8" t="s">
        <v>1092</v>
      </c>
      <c r="D285" s="9">
        <v>234</v>
      </c>
      <c r="E285" s="10">
        <v>151</v>
      </c>
    </row>
    <row r="286" spans="2:5" x14ac:dyDescent="0.25">
      <c r="B286" s="7">
        <v>19475434</v>
      </c>
      <c r="C286" s="8" t="s">
        <v>1093</v>
      </c>
      <c r="D286" s="9">
        <v>32</v>
      </c>
      <c r="E286" s="10">
        <v>9</v>
      </c>
    </row>
    <row r="287" spans="2:5" x14ac:dyDescent="0.25">
      <c r="B287" s="7">
        <v>19475438</v>
      </c>
      <c r="C287" s="8" t="s">
        <v>834</v>
      </c>
      <c r="D287" s="9">
        <v>22</v>
      </c>
      <c r="E287" s="10">
        <v>14</v>
      </c>
    </row>
    <row r="288" spans="2:5" x14ac:dyDescent="0.25">
      <c r="B288" s="7">
        <v>19475440</v>
      </c>
      <c r="C288" s="8" t="s">
        <v>1094</v>
      </c>
      <c r="D288" s="9">
        <v>13</v>
      </c>
      <c r="E288" s="10">
        <v>9</v>
      </c>
    </row>
    <row r="289" spans="2:5" x14ac:dyDescent="0.25">
      <c r="B289" s="7">
        <v>19475441</v>
      </c>
      <c r="C289" s="8" t="s">
        <v>835</v>
      </c>
      <c r="D289" s="9">
        <v>343</v>
      </c>
      <c r="E289" s="10">
        <v>144</v>
      </c>
    </row>
    <row r="290" spans="2:5" x14ac:dyDescent="0.25">
      <c r="B290" s="7">
        <v>19475442</v>
      </c>
      <c r="C290" s="8" t="s">
        <v>1095</v>
      </c>
      <c r="D290" s="9">
        <v>150</v>
      </c>
      <c r="E290" s="10">
        <v>88</v>
      </c>
    </row>
    <row r="291" spans="2:5" x14ac:dyDescent="0.25">
      <c r="B291" s="7">
        <v>19477407</v>
      </c>
      <c r="C291" s="8" t="s">
        <v>1096</v>
      </c>
      <c r="D291" s="9">
        <v>409</v>
      </c>
      <c r="E291" s="10">
        <v>219</v>
      </c>
    </row>
    <row r="292" spans="2:5" x14ac:dyDescent="0.25">
      <c r="B292" s="7">
        <v>19477414</v>
      </c>
      <c r="C292" s="8" t="s">
        <v>1097</v>
      </c>
      <c r="D292" s="9">
        <v>26</v>
      </c>
      <c r="E292" s="10">
        <v>12</v>
      </c>
    </row>
    <row r="293" spans="2:5" x14ac:dyDescent="0.25">
      <c r="B293" s="7">
        <v>19477423</v>
      </c>
      <c r="C293" s="8" t="s">
        <v>1098</v>
      </c>
      <c r="D293" s="9">
        <v>191</v>
      </c>
      <c r="E293" s="10">
        <v>132</v>
      </c>
    </row>
    <row r="294" spans="2:5" x14ac:dyDescent="0.25">
      <c r="B294" s="7">
        <v>19477435</v>
      </c>
      <c r="C294" s="8" t="s">
        <v>1099</v>
      </c>
      <c r="D294" s="9">
        <v>797</v>
      </c>
      <c r="E294" s="10">
        <v>295</v>
      </c>
    </row>
    <row r="295" spans="2:5" x14ac:dyDescent="0.25">
      <c r="B295" s="7">
        <v>19477438</v>
      </c>
      <c r="C295" s="8" t="s">
        <v>1100</v>
      </c>
      <c r="D295" s="9">
        <v>103</v>
      </c>
      <c r="E295" s="10">
        <v>59</v>
      </c>
    </row>
    <row r="296" spans="2:5" x14ac:dyDescent="0.25">
      <c r="B296" s="7">
        <v>19477455</v>
      </c>
      <c r="C296" s="8" t="s">
        <v>1101</v>
      </c>
      <c r="D296" s="9">
        <v>7</v>
      </c>
      <c r="E296" s="10">
        <v>5</v>
      </c>
    </row>
    <row r="297" spans="2:5" x14ac:dyDescent="0.25">
      <c r="B297" s="7">
        <v>19575402</v>
      </c>
      <c r="C297" s="8" t="s">
        <v>1102</v>
      </c>
      <c r="D297" s="9">
        <v>47</v>
      </c>
      <c r="E297" s="10">
        <v>24</v>
      </c>
    </row>
    <row r="298" spans="2:5" x14ac:dyDescent="0.25">
      <c r="B298" s="7">
        <v>19575404</v>
      </c>
      <c r="C298" s="8" t="s">
        <v>1103</v>
      </c>
      <c r="D298" s="9">
        <v>78</v>
      </c>
      <c r="E298" s="10">
        <v>30</v>
      </c>
    </row>
    <row r="299" spans="2:5" x14ac:dyDescent="0.25">
      <c r="B299" s="7">
        <v>19575405</v>
      </c>
      <c r="C299" s="8" t="s">
        <v>1104</v>
      </c>
      <c r="D299" s="9">
        <v>194</v>
      </c>
      <c r="E299" s="10">
        <v>90</v>
      </c>
    </row>
    <row r="300" spans="2:5" x14ac:dyDescent="0.25">
      <c r="B300" s="7">
        <v>19575406</v>
      </c>
      <c r="C300" s="8" t="s">
        <v>1105</v>
      </c>
      <c r="D300" s="9">
        <v>24</v>
      </c>
      <c r="E300" s="10">
        <v>12</v>
      </c>
    </row>
    <row r="301" spans="2:5" x14ac:dyDescent="0.25">
      <c r="B301" s="7">
        <v>19575408</v>
      </c>
      <c r="C301" s="8" t="s">
        <v>1106</v>
      </c>
      <c r="D301" s="9">
        <v>20</v>
      </c>
      <c r="E301" s="10">
        <v>9</v>
      </c>
    </row>
    <row r="302" spans="2:5" x14ac:dyDescent="0.25">
      <c r="B302" s="7">
        <v>19575410</v>
      </c>
      <c r="C302" s="8" t="s">
        <v>1107</v>
      </c>
      <c r="D302" s="9">
        <v>33</v>
      </c>
      <c r="E302" s="10">
        <v>18</v>
      </c>
    </row>
    <row r="303" spans="2:5" x14ac:dyDescent="0.25">
      <c r="B303" s="7">
        <v>19575413</v>
      </c>
      <c r="C303" s="8" t="s">
        <v>1108</v>
      </c>
      <c r="D303" s="9">
        <v>457</v>
      </c>
      <c r="E303" s="10">
        <v>283</v>
      </c>
    </row>
    <row r="304" spans="2:5" x14ac:dyDescent="0.25">
      <c r="B304" s="7">
        <v>19575414</v>
      </c>
      <c r="C304" s="8" t="s">
        <v>1109</v>
      </c>
      <c r="D304" s="9">
        <v>57</v>
      </c>
      <c r="E304" s="10">
        <v>30</v>
      </c>
    </row>
    <row r="305" spans="2:5" x14ac:dyDescent="0.25">
      <c r="B305" s="7">
        <v>19575415</v>
      </c>
      <c r="C305" s="8" t="s">
        <v>1110</v>
      </c>
      <c r="D305" s="9">
        <v>21</v>
      </c>
      <c r="E305" s="10">
        <v>11</v>
      </c>
    </row>
    <row r="306" spans="2:5" x14ac:dyDescent="0.25">
      <c r="B306" s="7">
        <v>19575416</v>
      </c>
      <c r="C306" s="8" t="s">
        <v>1111</v>
      </c>
      <c r="D306" s="9">
        <v>39</v>
      </c>
      <c r="E306" s="10">
        <v>16</v>
      </c>
    </row>
    <row r="307" spans="2:5" x14ac:dyDescent="0.25">
      <c r="B307" s="7">
        <v>19575418</v>
      </c>
      <c r="C307" s="8" t="s">
        <v>1112</v>
      </c>
      <c r="D307" s="9">
        <v>303</v>
      </c>
      <c r="E307" s="10">
        <v>164</v>
      </c>
    </row>
    <row r="308" spans="2:5" x14ac:dyDescent="0.25">
      <c r="B308" s="7">
        <v>19575419</v>
      </c>
      <c r="C308" s="8" t="s">
        <v>1113</v>
      </c>
      <c r="D308" s="9">
        <v>112</v>
      </c>
      <c r="E308" s="10">
        <v>56</v>
      </c>
    </row>
    <row r="309" spans="2:5" x14ac:dyDescent="0.25">
      <c r="B309" s="7">
        <v>19575420</v>
      </c>
      <c r="C309" s="8" t="s">
        <v>1114</v>
      </c>
      <c r="D309" s="9">
        <v>140</v>
      </c>
      <c r="E309" s="10">
        <v>96</v>
      </c>
    </row>
    <row r="310" spans="2:5" x14ac:dyDescent="0.25">
      <c r="B310" s="7">
        <v>19575427</v>
      </c>
      <c r="C310" s="8" t="s">
        <v>1115</v>
      </c>
      <c r="D310" s="9">
        <v>34</v>
      </c>
      <c r="E310" s="10">
        <v>8</v>
      </c>
    </row>
    <row r="311" spans="2:5" x14ac:dyDescent="0.25">
      <c r="B311" s="7">
        <v>19575429</v>
      </c>
      <c r="C311" s="8" t="s">
        <v>1116</v>
      </c>
      <c r="D311" s="9">
        <v>26</v>
      </c>
      <c r="E311" s="10">
        <v>17</v>
      </c>
    </row>
    <row r="312" spans="2:5" x14ac:dyDescent="0.25">
      <c r="B312" s="7">
        <v>19575431</v>
      </c>
      <c r="C312" s="8" t="s">
        <v>1117</v>
      </c>
      <c r="D312" s="9">
        <v>41</v>
      </c>
      <c r="E312" s="10">
        <v>23</v>
      </c>
    </row>
    <row r="313" spans="2:5" x14ac:dyDescent="0.25">
      <c r="B313" s="7">
        <v>19575432</v>
      </c>
      <c r="C313" s="8" t="s">
        <v>1118</v>
      </c>
      <c r="D313" s="9">
        <v>24</v>
      </c>
      <c r="E313" s="10">
        <v>7</v>
      </c>
    </row>
    <row r="314" spans="2:5" x14ac:dyDescent="0.25">
      <c r="B314" s="7">
        <v>19577405</v>
      </c>
      <c r="C314" s="8" t="s">
        <v>582</v>
      </c>
      <c r="D314" s="9">
        <v>110</v>
      </c>
      <c r="E314" s="10">
        <v>50</v>
      </c>
    </row>
    <row r="315" spans="2:5" x14ac:dyDescent="0.25">
      <c r="B315" s="7">
        <v>19577411</v>
      </c>
      <c r="C315" s="8" t="s">
        <v>1119</v>
      </c>
      <c r="D315" s="9">
        <v>15</v>
      </c>
      <c r="E315" s="10">
        <v>8</v>
      </c>
    </row>
    <row r="316" spans="2:5" x14ac:dyDescent="0.25">
      <c r="B316" s="7">
        <v>19577413</v>
      </c>
      <c r="C316" s="8" t="s">
        <v>1120</v>
      </c>
      <c r="D316" s="9">
        <v>213</v>
      </c>
      <c r="E316" s="10">
        <v>155</v>
      </c>
    </row>
    <row r="317" spans="2:5" x14ac:dyDescent="0.25">
      <c r="B317" s="7">
        <v>19577414</v>
      </c>
      <c r="C317" s="8" t="s">
        <v>1121</v>
      </c>
      <c r="D317" s="9">
        <v>46</v>
      </c>
      <c r="E317" s="10">
        <v>37</v>
      </c>
    </row>
    <row r="318" spans="2:5" x14ac:dyDescent="0.25">
      <c r="B318" s="7">
        <v>19577417</v>
      </c>
      <c r="C318" s="8" t="s">
        <v>1122</v>
      </c>
      <c r="D318" s="9">
        <v>190</v>
      </c>
      <c r="E318" s="10">
        <v>92</v>
      </c>
    </row>
    <row r="319" spans="2:5" x14ac:dyDescent="0.25">
      <c r="B319" s="7">
        <v>19675401</v>
      </c>
      <c r="C319" s="8" t="s">
        <v>1123</v>
      </c>
      <c r="D319" s="9">
        <v>11</v>
      </c>
      <c r="E319" s="10">
        <v>5</v>
      </c>
    </row>
    <row r="320" spans="2:5" x14ac:dyDescent="0.25">
      <c r="B320" s="7">
        <v>19675402</v>
      </c>
      <c r="C320" s="8" t="s">
        <v>1124</v>
      </c>
      <c r="D320" s="9">
        <v>92</v>
      </c>
      <c r="E320" s="10">
        <v>45</v>
      </c>
    </row>
    <row r="321" spans="2:5" x14ac:dyDescent="0.25">
      <c r="B321" s="7">
        <v>19675403</v>
      </c>
      <c r="C321" s="8" t="s">
        <v>1125</v>
      </c>
      <c r="D321" s="9">
        <v>185</v>
      </c>
      <c r="E321" s="10">
        <v>83</v>
      </c>
    </row>
    <row r="322" spans="2:5" x14ac:dyDescent="0.25">
      <c r="B322" s="7">
        <v>19675405</v>
      </c>
      <c r="C322" s="8" t="s">
        <v>1126</v>
      </c>
      <c r="D322" s="9">
        <v>156</v>
      </c>
      <c r="E322" s="10">
        <v>7</v>
      </c>
    </row>
    <row r="323" spans="2:5" x14ac:dyDescent="0.25">
      <c r="B323" s="7">
        <v>19675406</v>
      </c>
      <c r="C323" s="8" t="s">
        <v>1127</v>
      </c>
      <c r="D323" s="9">
        <v>42</v>
      </c>
      <c r="E323" s="10">
        <v>12</v>
      </c>
    </row>
    <row r="324" spans="2:5" x14ac:dyDescent="0.25">
      <c r="B324" s="7">
        <v>19675407</v>
      </c>
      <c r="C324" s="8" t="s">
        <v>1128</v>
      </c>
      <c r="D324" s="9">
        <v>21</v>
      </c>
      <c r="E324" s="10">
        <v>14</v>
      </c>
    </row>
    <row r="325" spans="2:5" x14ac:dyDescent="0.25">
      <c r="B325" s="7">
        <v>19675408</v>
      </c>
      <c r="C325" s="8" t="s">
        <v>1129</v>
      </c>
      <c r="D325" s="9">
        <v>445</v>
      </c>
      <c r="E325" s="10">
        <v>227</v>
      </c>
    </row>
    <row r="326" spans="2:5" x14ac:dyDescent="0.25">
      <c r="B326" s="7">
        <v>19675409</v>
      </c>
      <c r="C326" s="8" t="s">
        <v>1130</v>
      </c>
      <c r="D326" s="9">
        <v>39</v>
      </c>
      <c r="E326" s="10">
        <v>18</v>
      </c>
    </row>
    <row r="327" spans="2:5" x14ac:dyDescent="0.25">
      <c r="B327" s="7">
        <v>19675410</v>
      </c>
      <c r="C327" s="8" t="s">
        <v>1131</v>
      </c>
      <c r="D327" s="9">
        <v>95</v>
      </c>
      <c r="E327" s="10">
        <v>31</v>
      </c>
    </row>
    <row r="328" spans="2:5" x14ac:dyDescent="0.25">
      <c r="B328" s="7">
        <v>19675411</v>
      </c>
      <c r="C328" s="8" t="s">
        <v>1132</v>
      </c>
      <c r="D328" s="9">
        <v>203</v>
      </c>
      <c r="E328" s="10">
        <v>143</v>
      </c>
    </row>
    <row r="329" spans="2:5" ht="24" x14ac:dyDescent="0.25">
      <c r="B329" s="7">
        <v>19675412</v>
      </c>
      <c r="C329" s="8" t="s">
        <v>1133</v>
      </c>
      <c r="D329" s="9">
        <v>169</v>
      </c>
      <c r="E329" s="10">
        <v>82</v>
      </c>
    </row>
    <row r="330" spans="2:5" x14ac:dyDescent="0.25">
      <c r="B330" s="7">
        <v>19677407</v>
      </c>
      <c r="C330" s="8" t="s">
        <v>1134</v>
      </c>
      <c r="D330" s="9">
        <v>11</v>
      </c>
      <c r="E330" s="10">
        <v>4</v>
      </c>
    </row>
    <row r="331" spans="2:5" ht="24" x14ac:dyDescent="0.25">
      <c r="B331" s="7">
        <v>19677408</v>
      </c>
      <c r="C331" s="8" t="s">
        <v>1135</v>
      </c>
      <c r="D331" s="9">
        <v>4</v>
      </c>
      <c r="E331" s="10">
        <v>2</v>
      </c>
    </row>
    <row r="332" spans="2:5" ht="24" x14ac:dyDescent="0.25">
      <c r="B332" s="7">
        <v>50000009</v>
      </c>
      <c r="C332" s="8" t="s">
        <v>508</v>
      </c>
      <c r="D332" s="9">
        <v>225</v>
      </c>
      <c r="E332" s="10">
        <v>159</v>
      </c>
    </row>
    <row r="333" spans="2:5" x14ac:dyDescent="0.25">
      <c r="B333" s="7">
        <v>50000020</v>
      </c>
      <c r="C333" s="8" t="s">
        <v>1136</v>
      </c>
      <c r="D333" s="9">
        <v>72</v>
      </c>
      <c r="E333" s="10">
        <v>46</v>
      </c>
    </row>
    <row r="334" spans="2:5" x14ac:dyDescent="0.25">
      <c r="B334" s="7">
        <v>50000022</v>
      </c>
      <c r="C334" s="8" t="s">
        <v>506</v>
      </c>
      <c r="D334" s="9">
        <v>7</v>
      </c>
      <c r="E334" s="10">
        <v>6</v>
      </c>
    </row>
    <row r="335" spans="2:5" x14ac:dyDescent="0.25">
      <c r="B335" s="7">
        <v>50000023</v>
      </c>
      <c r="C335" s="8" t="s">
        <v>1137</v>
      </c>
      <c r="D335" s="9">
        <v>347</v>
      </c>
      <c r="E335" s="10">
        <v>190</v>
      </c>
    </row>
    <row r="336" spans="2:5" x14ac:dyDescent="0.25">
      <c r="B336" s="7">
        <v>50000041</v>
      </c>
      <c r="C336" s="8" t="s">
        <v>1138</v>
      </c>
      <c r="D336" s="9">
        <v>5</v>
      </c>
      <c r="E336" s="10">
        <v>3</v>
      </c>
    </row>
    <row r="337" spans="2:5" x14ac:dyDescent="0.25">
      <c r="B337" s="7">
        <v>50000121</v>
      </c>
      <c r="C337" s="8" t="s">
        <v>520</v>
      </c>
      <c r="D337" s="9">
        <v>96</v>
      </c>
      <c r="E337" s="10">
        <v>7</v>
      </c>
    </row>
    <row r="338" spans="2:5" x14ac:dyDescent="0.25">
      <c r="B338" s="7">
        <v>50000134</v>
      </c>
      <c r="C338" s="8" t="s">
        <v>510</v>
      </c>
      <c r="D338" s="9">
        <v>9</v>
      </c>
      <c r="E338" s="10">
        <v>5</v>
      </c>
    </row>
    <row r="339" spans="2:5" x14ac:dyDescent="0.25">
      <c r="B339" s="7">
        <v>50000139</v>
      </c>
      <c r="C339" s="8" t="s">
        <v>1139</v>
      </c>
      <c r="D339" s="9">
        <v>107</v>
      </c>
      <c r="E339" s="10">
        <v>62</v>
      </c>
    </row>
    <row r="340" spans="2:5" x14ac:dyDescent="0.25">
      <c r="B340" s="7">
        <v>50000140</v>
      </c>
      <c r="C340" s="8" t="s">
        <v>509</v>
      </c>
      <c r="D340" s="9">
        <v>44</v>
      </c>
      <c r="E340" s="10">
        <v>24</v>
      </c>
    </row>
    <row r="341" spans="2:5" x14ac:dyDescent="0.25">
      <c r="B341" s="7">
        <v>50075401</v>
      </c>
      <c r="C341" s="8" t="s">
        <v>502</v>
      </c>
      <c r="D341" s="9">
        <v>41</v>
      </c>
      <c r="E341" s="10">
        <v>28</v>
      </c>
    </row>
    <row r="342" spans="2:5" x14ac:dyDescent="0.25">
      <c r="B342" s="7">
        <v>50075403</v>
      </c>
      <c r="C342" s="8" t="s">
        <v>507</v>
      </c>
      <c r="D342" s="9">
        <v>114</v>
      </c>
      <c r="E342" s="10">
        <v>87</v>
      </c>
    </row>
    <row r="343" spans="2:5" x14ac:dyDescent="0.25">
      <c r="B343" s="7">
        <v>50075405</v>
      </c>
      <c r="C343" s="8" t="s">
        <v>511</v>
      </c>
      <c r="D343" s="9">
        <v>26</v>
      </c>
      <c r="E343" s="10">
        <v>15</v>
      </c>
    </row>
    <row r="344" spans="2:5" x14ac:dyDescent="0.25">
      <c r="B344" s="7">
        <v>50075407</v>
      </c>
      <c r="C344" s="8" t="s">
        <v>1140</v>
      </c>
      <c r="D344" s="9">
        <v>240</v>
      </c>
      <c r="E344" s="10">
        <v>151</v>
      </c>
    </row>
    <row r="345" spans="2:5" x14ac:dyDescent="0.25">
      <c r="B345" s="7">
        <v>50075409</v>
      </c>
      <c r="C345" s="8" t="s">
        <v>497</v>
      </c>
      <c r="D345" s="9">
        <v>29</v>
      </c>
      <c r="E345" s="10">
        <v>19</v>
      </c>
    </row>
    <row r="346" spans="2:5" x14ac:dyDescent="0.25">
      <c r="B346" s="7">
        <v>50075410</v>
      </c>
      <c r="C346" s="8" t="s">
        <v>524</v>
      </c>
      <c r="D346" s="9">
        <v>69</v>
      </c>
      <c r="E346" s="10">
        <v>48</v>
      </c>
    </row>
    <row r="347" spans="2:5" x14ac:dyDescent="0.25">
      <c r="B347" s="7">
        <v>50075411</v>
      </c>
      <c r="C347" s="8" t="s">
        <v>513</v>
      </c>
      <c r="D347" s="9">
        <v>60</v>
      </c>
      <c r="E347" s="10">
        <v>50</v>
      </c>
    </row>
    <row r="348" spans="2:5" x14ac:dyDescent="0.25">
      <c r="B348" s="7">
        <v>50075413</v>
      </c>
      <c r="C348" s="8" t="s">
        <v>1141</v>
      </c>
      <c r="D348" s="9">
        <v>118</v>
      </c>
      <c r="E348" s="10">
        <v>73</v>
      </c>
    </row>
    <row r="349" spans="2:5" x14ac:dyDescent="0.25">
      <c r="B349" s="7">
        <v>50075414</v>
      </c>
      <c r="C349" s="8" t="s">
        <v>514</v>
      </c>
      <c r="D349" s="9">
        <v>8</v>
      </c>
      <c r="E349" s="10">
        <v>5</v>
      </c>
    </row>
    <row r="350" spans="2:5" x14ac:dyDescent="0.25">
      <c r="B350" s="7">
        <v>50075415</v>
      </c>
      <c r="C350" s="8" t="s">
        <v>517</v>
      </c>
      <c r="D350" s="9">
        <v>233</v>
      </c>
      <c r="E350" s="10">
        <v>158</v>
      </c>
    </row>
    <row r="351" spans="2:5" x14ac:dyDescent="0.25">
      <c r="B351" s="7">
        <v>50075416</v>
      </c>
      <c r="C351" s="8" t="s">
        <v>516</v>
      </c>
      <c r="D351" s="9">
        <v>381</v>
      </c>
      <c r="E351" s="10">
        <v>195</v>
      </c>
    </row>
    <row r="352" spans="2:5" x14ac:dyDescent="0.25">
      <c r="B352" s="7">
        <v>50075420</v>
      </c>
      <c r="C352" s="8" t="s">
        <v>512</v>
      </c>
      <c r="D352" s="9">
        <v>14</v>
      </c>
      <c r="E352" s="10">
        <v>4</v>
      </c>
    </row>
    <row r="353" spans="2:5" x14ac:dyDescent="0.25">
      <c r="B353" s="7">
        <v>50075422</v>
      </c>
      <c r="C353" s="8" t="s">
        <v>521</v>
      </c>
      <c r="D353" s="9">
        <v>61</v>
      </c>
      <c r="E353" s="10">
        <v>47</v>
      </c>
    </row>
    <row r="354" spans="2:5" x14ac:dyDescent="0.25">
      <c r="B354" s="7">
        <v>50075423</v>
      </c>
      <c r="C354" s="8" t="s">
        <v>522</v>
      </c>
      <c r="D354" s="9">
        <v>102</v>
      </c>
      <c r="E354" s="10">
        <v>77</v>
      </c>
    </row>
    <row r="355" spans="2:5" x14ac:dyDescent="0.25">
      <c r="B355" s="7">
        <v>50075424</v>
      </c>
      <c r="C355" s="8" t="s">
        <v>523</v>
      </c>
      <c r="D355" s="9">
        <v>6</v>
      </c>
      <c r="E355" s="10">
        <v>3</v>
      </c>
    </row>
    <row r="356" spans="2:5" x14ac:dyDescent="0.25">
      <c r="B356" s="7">
        <v>50075425</v>
      </c>
      <c r="C356" s="8" t="s">
        <v>503</v>
      </c>
      <c r="D356" s="9">
        <v>271</v>
      </c>
      <c r="E356" s="10">
        <v>182</v>
      </c>
    </row>
    <row r="357" spans="2:5" x14ac:dyDescent="0.25">
      <c r="B357" s="7">
        <v>50075426</v>
      </c>
      <c r="C357" s="8" t="s">
        <v>500</v>
      </c>
      <c r="D357" s="9">
        <v>10</v>
      </c>
      <c r="E357" s="10">
        <v>5</v>
      </c>
    </row>
    <row r="358" spans="2:5" x14ac:dyDescent="0.25">
      <c r="B358" s="7">
        <v>50075428</v>
      </c>
      <c r="C358" s="8" t="s">
        <v>1142</v>
      </c>
      <c r="D358" s="9">
        <v>378</v>
      </c>
      <c r="E358" s="10">
        <v>289</v>
      </c>
    </row>
    <row r="359" spans="2:5" x14ac:dyDescent="0.25">
      <c r="B359" s="7">
        <v>50075430</v>
      </c>
      <c r="C359" s="8" t="s">
        <v>493</v>
      </c>
      <c r="D359" s="9">
        <v>39</v>
      </c>
      <c r="E359" s="10">
        <v>23</v>
      </c>
    </row>
    <row r="360" spans="2:5" x14ac:dyDescent="0.25">
      <c r="B360" s="7">
        <v>50075432</v>
      </c>
      <c r="C360" s="8" t="s">
        <v>496</v>
      </c>
      <c r="D360" s="9">
        <v>6</v>
      </c>
      <c r="E360" s="10">
        <v>3</v>
      </c>
    </row>
    <row r="361" spans="2:5" x14ac:dyDescent="0.25">
      <c r="B361" s="7">
        <v>50075433</v>
      </c>
      <c r="C361" s="8" t="s">
        <v>492</v>
      </c>
      <c r="D361" s="9">
        <v>4</v>
      </c>
      <c r="E361" s="10">
        <v>2</v>
      </c>
    </row>
    <row r="362" spans="2:5" x14ac:dyDescent="0.25">
      <c r="B362" s="7">
        <v>50075438</v>
      </c>
      <c r="C362" s="8" t="s">
        <v>519</v>
      </c>
      <c r="D362" s="9">
        <v>3</v>
      </c>
      <c r="E362" s="10">
        <v>2</v>
      </c>
    </row>
    <row r="363" spans="2:5" x14ac:dyDescent="0.25">
      <c r="B363" s="7">
        <v>50075441</v>
      </c>
      <c r="C363" s="8" t="s">
        <v>499</v>
      </c>
      <c r="D363" s="9">
        <v>193</v>
      </c>
      <c r="E363" s="10">
        <v>135</v>
      </c>
    </row>
    <row r="364" spans="2:5" x14ac:dyDescent="0.25">
      <c r="B364" s="7">
        <v>50077446</v>
      </c>
      <c r="C364" s="8" t="s">
        <v>515</v>
      </c>
      <c r="D364" s="9">
        <v>6</v>
      </c>
      <c r="E364" s="10">
        <v>3</v>
      </c>
    </row>
    <row r="365" spans="2:5" x14ac:dyDescent="0.25">
      <c r="B365" s="7">
        <v>50077451</v>
      </c>
      <c r="C365" s="8" t="s">
        <v>498</v>
      </c>
      <c r="D365" s="9">
        <v>449</v>
      </c>
      <c r="E365" s="10">
        <v>282</v>
      </c>
    </row>
    <row r="366" spans="2:5" x14ac:dyDescent="0.25">
      <c r="B366" s="7">
        <v>50077453</v>
      </c>
      <c r="C366" s="8" t="s">
        <v>501</v>
      </c>
      <c r="D366" s="9">
        <v>310</v>
      </c>
      <c r="E366" s="10">
        <v>197</v>
      </c>
    </row>
    <row r="367" spans="2:5" x14ac:dyDescent="0.25">
      <c r="B367" s="7">
        <v>50077455</v>
      </c>
      <c r="C367" s="8" t="s">
        <v>518</v>
      </c>
      <c r="D367" s="9">
        <v>51</v>
      </c>
      <c r="E367" s="10">
        <v>28</v>
      </c>
    </row>
    <row r="368" spans="2:5" x14ac:dyDescent="0.25">
      <c r="B368" s="7">
        <v>50077456</v>
      </c>
      <c r="C368" s="8" t="s">
        <v>505</v>
      </c>
      <c r="D368" s="9">
        <v>32</v>
      </c>
      <c r="E368" s="10">
        <v>12</v>
      </c>
    </row>
    <row r="369" spans="2:5" x14ac:dyDescent="0.25">
      <c r="B369" s="7">
        <v>50077463</v>
      </c>
      <c r="C369" s="8" t="s">
        <v>495</v>
      </c>
      <c r="D369" s="9">
        <v>63</v>
      </c>
      <c r="E369" s="10">
        <v>31</v>
      </c>
    </row>
    <row r="370" spans="2:5" x14ac:dyDescent="0.25">
      <c r="B370" s="7">
        <v>50077464</v>
      </c>
      <c r="C370" s="8" t="s">
        <v>494</v>
      </c>
      <c r="D370" s="9">
        <v>2</v>
      </c>
      <c r="E370" s="10">
        <v>1</v>
      </c>
    </row>
    <row r="371" spans="2:5" x14ac:dyDescent="0.25">
      <c r="B371" s="7">
        <v>50077467</v>
      </c>
      <c r="C371" s="8" t="s">
        <v>504</v>
      </c>
      <c r="D371" s="9">
        <v>210</v>
      </c>
      <c r="E371" s="10">
        <v>132</v>
      </c>
    </row>
    <row r="372" spans="2:5" x14ac:dyDescent="0.25">
      <c r="B372" s="7">
        <v>90000004</v>
      </c>
      <c r="C372" s="8" t="s">
        <v>1143</v>
      </c>
      <c r="D372" s="9">
        <v>207</v>
      </c>
      <c r="E372" s="10">
        <v>86</v>
      </c>
    </row>
    <row r="373" spans="2:5" x14ac:dyDescent="0.25">
      <c r="B373" s="7">
        <v>90000006</v>
      </c>
      <c r="C373" s="8" t="s">
        <v>706</v>
      </c>
      <c r="D373" s="9">
        <v>24</v>
      </c>
      <c r="E373" s="10">
        <v>11</v>
      </c>
    </row>
    <row r="374" spans="2:5" x14ac:dyDescent="0.25">
      <c r="B374" s="7">
        <v>90000021</v>
      </c>
      <c r="C374" s="8" t="s">
        <v>1144</v>
      </c>
      <c r="D374" s="9">
        <v>18</v>
      </c>
      <c r="E374" s="10">
        <v>8</v>
      </c>
    </row>
    <row r="375" spans="2:5" x14ac:dyDescent="0.25">
      <c r="B375" s="7">
        <v>90000030</v>
      </c>
      <c r="C375" s="8" t="s">
        <v>1145</v>
      </c>
      <c r="D375" s="9">
        <v>354</v>
      </c>
      <c r="E375" s="10">
        <v>191</v>
      </c>
    </row>
    <row r="376" spans="2:5" x14ac:dyDescent="0.25">
      <c r="B376" s="7">
        <v>90000031</v>
      </c>
      <c r="C376" s="8" t="s">
        <v>707</v>
      </c>
      <c r="D376" s="9">
        <v>15</v>
      </c>
      <c r="E376" s="10">
        <v>10</v>
      </c>
    </row>
    <row r="377" spans="2:5" x14ac:dyDescent="0.25">
      <c r="B377" s="7">
        <v>90000033</v>
      </c>
      <c r="C377" s="8" t="s">
        <v>1146</v>
      </c>
      <c r="D377" s="9">
        <v>199</v>
      </c>
      <c r="E377" s="10">
        <v>98</v>
      </c>
    </row>
    <row r="378" spans="2:5" x14ac:dyDescent="0.25">
      <c r="B378" s="7">
        <v>90000044</v>
      </c>
      <c r="C378" s="8" t="s">
        <v>708</v>
      </c>
      <c r="D378" s="9">
        <v>83</v>
      </c>
      <c r="E378" s="10">
        <v>53</v>
      </c>
    </row>
    <row r="379" spans="2:5" ht="24" x14ac:dyDescent="0.25">
      <c r="B379" s="7">
        <v>90000047</v>
      </c>
      <c r="C379" s="8" t="s">
        <v>1147</v>
      </c>
      <c r="D379" s="9">
        <v>356</v>
      </c>
      <c r="E379" s="10">
        <v>204</v>
      </c>
    </row>
    <row r="380" spans="2:5" x14ac:dyDescent="0.25">
      <c r="B380" s="7">
        <v>90000048</v>
      </c>
      <c r="C380" s="8" t="s">
        <v>1148</v>
      </c>
      <c r="D380" s="9">
        <v>803</v>
      </c>
      <c r="E380" s="10">
        <v>388</v>
      </c>
    </row>
    <row r="381" spans="2:5" x14ac:dyDescent="0.25">
      <c r="B381" s="7">
        <v>90000103</v>
      </c>
      <c r="C381" s="8" t="s">
        <v>709</v>
      </c>
      <c r="D381" s="9">
        <v>306</v>
      </c>
      <c r="E381" s="10">
        <v>166</v>
      </c>
    </row>
    <row r="382" spans="2:5" x14ac:dyDescent="0.25">
      <c r="B382" s="7">
        <v>90000105</v>
      </c>
      <c r="C382" s="8" t="s">
        <v>710</v>
      </c>
      <c r="D382" s="9">
        <v>49</v>
      </c>
      <c r="E382" s="10">
        <v>22</v>
      </c>
    </row>
    <row r="383" spans="2:5" x14ac:dyDescent="0.25">
      <c r="B383" s="7">
        <v>90000108</v>
      </c>
      <c r="C383" s="8" t="s">
        <v>711</v>
      </c>
      <c r="D383" s="9">
        <v>8</v>
      </c>
      <c r="E383" s="10">
        <v>4</v>
      </c>
    </row>
    <row r="384" spans="2:5" x14ac:dyDescent="0.25">
      <c r="B384" s="7">
        <v>90000119</v>
      </c>
      <c r="C384" s="8" t="s">
        <v>712</v>
      </c>
      <c r="D384" s="9">
        <v>100</v>
      </c>
      <c r="E384" s="10">
        <v>62</v>
      </c>
    </row>
    <row r="385" spans="2:5" x14ac:dyDescent="0.25">
      <c r="B385" s="7">
        <v>90000120</v>
      </c>
      <c r="C385" s="8" t="s">
        <v>713</v>
      </c>
      <c r="D385" s="9">
        <v>59</v>
      </c>
      <c r="E385" s="10">
        <v>36</v>
      </c>
    </row>
    <row r="386" spans="2:5" x14ac:dyDescent="0.25">
      <c r="B386" s="7">
        <v>90024101</v>
      </c>
      <c r="C386" s="8" t="s">
        <v>714</v>
      </c>
      <c r="D386" s="9">
        <v>1607</v>
      </c>
      <c r="E386" s="10">
        <v>1113</v>
      </c>
    </row>
    <row r="387" spans="2:5" ht="24" x14ac:dyDescent="0.25">
      <c r="B387" s="7">
        <v>90065201</v>
      </c>
      <c r="C387" s="8" t="s">
        <v>715</v>
      </c>
      <c r="D387" s="9">
        <v>73</v>
      </c>
      <c r="E387" s="10">
        <v>45</v>
      </c>
    </row>
    <row r="388" spans="2:5" x14ac:dyDescent="0.25">
      <c r="B388" s="7">
        <v>90065202</v>
      </c>
      <c r="C388" s="8" t="s">
        <v>716</v>
      </c>
      <c r="D388" s="9">
        <v>259</v>
      </c>
      <c r="E388" s="10">
        <v>135</v>
      </c>
    </row>
    <row r="389" spans="2:5" x14ac:dyDescent="0.25">
      <c r="B389" s="7">
        <v>90065204</v>
      </c>
      <c r="C389" s="8" t="s">
        <v>1149</v>
      </c>
      <c r="D389" s="9">
        <v>14</v>
      </c>
      <c r="E389" s="10">
        <v>9</v>
      </c>
    </row>
    <row r="390" spans="2:5" x14ac:dyDescent="0.25">
      <c r="B390" s="7">
        <v>90065205</v>
      </c>
      <c r="C390" s="8" t="s">
        <v>1150</v>
      </c>
      <c r="D390" s="9">
        <v>10</v>
      </c>
      <c r="E390" s="10">
        <v>3</v>
      </c>
    </row>
    <row r="391" spans="2:5" x14ac:dyDescent="0.25">
      <c r="B391" s="7">
        <v>90075404</v>
      </c>
      <c r="C391" s="8" t="s">
        <v>1151</v>
      </c>
      <c r="D391" s="9">
        <v>34</v>
      </c>
      <c r="E391" s="10">
        <v>10</v>
      </c>
    </row>
    <row r="392" spans="2:5" x14ac:dyDescent="0.25">
      <c r="B392" s="7">
        <v>90075406</v>
      </c>
      <c r="C392" s="8" t="s">
        <v>717</v>
      </c>
      <c r="D392" s="9">
        <v>4</v>
      </c>
      <c r="E392" s="10">
        <v>1</v>
      </c>
    </row>
    <row r="393" spans="2:5" x14ac:dyDescent="0.25">
      <c r="B393" s="7">
        <v>90075408</v>
      </c>
      <c r="C393" s="8" t="s">
        <v>1152</v>
      </c>
      <c r="D393" s="9">
        <v>210</v>
      </c>
      <c r="E393" s="10">
        <v>154</v>
      </c>
    </row>
    <row r="394" spans="2:5" x14ac:dyDescent="0.25">
      <c r="B394" s="7">
        <v>90075409</v>
      </c>
      <c r="C394" s="8" t="s">
        <v>718</v>
      </c>
      <c r="D394" s="9">
        <v>216</v>
      </c>
      <c r="E394" s="10">
        <v>153</v>
      </c>
    </row>
    <row r="395" spans="2:5" x14ac:dyDescent="0.25">
      <c r="B395" s="7">
        <v>90075412</v>
      </c>
      <c r="C395" s="8" t="s">
        <v>1153</v>
      </c>
      <c r="D395" s="9">
        <v>2</v>
      </c>
      <c r="E395" s="10">
        <v>1</v>
      </c>
    </row>
    <row r="396" spans="2:5" x14ac:dyDescent="0.25">
      <c r="B396" s="7">
        <v>90075413</v>
      </c>
      <c r="C396" s="8" t="s">
        <v>1154</v>
      </c>
      <c r="D396" s="9">
        <v>6</v>
      </c>
      <c r="E396" s="10">
        <v>3</v>
      </c>
    </row>
    <row r="397" spans="2:5" x14ac:dyDescent="0.25">
      <c r="B397" s="7">
        <v>90075415</v>
      </c>
      <c r="C397" s="8" t="s">
        <v>719</v>
      </c>
      <c r="D397" s="9">
        <v>2</v>
      </c>
      <c r="E397" s="10">
        <v>1</v>
      </c>
    </row>
    <row r="398" spans="2:5" x14ac:dyDescent="0.25">
      <c r="B398" s="7">
        <v>90075416</v>
      </c>
      <c r="C398" s="8" t="s">
        <v>1155</v>
      </c>
      <c r="D398" s="9">
        <v>4</v>
      </c>
      <c r="E398" s="10">
        <v>1</v>
      </c>
    </row>
    <row r="399" spans="2:5" x14ac:dyDescent="0.25">
      <c r="B399" s="7">
        <v>90077419</v>
      </c>
      <c r="C399" s="8" t="s">
        <v>1156</v>
      </c>
      <c r="D399" s="9">
        <v>28</v>
      </c>
      <c r="E399" s="10">
        <v>19</v>
      </c>
    </row>
    <row r="400" spans="2:5" x14ac:dyDescent="0.25">
      <c r="B400" s="7">
        <v>90077422</v>
      </c>
      <c r="C400" s="8" t="s">
        <v>720</v>
      </c>
      <c r="D400" s="9">
        <v>34</v>
      </c>
      <c r="E400" s="10">
        <v>15</v>
      </c>
    </row>
    <row r="401" spans="2:5" x14ac:dyDescent="0.25">
      <c r="B401" s="7">
        <v>90077440</v>
      </c>
      <c r="C401" s="8" t="s">
        <v>1157</v>
      </c>
      <c r="D401" s="9">
        <v>107</v>
      </c>
      <c r="E401" s="10">
        <v>81</v>
      </c>
    </row>
    <row r="402" spans="2:5" x14ac:dyDescent="0.25">
      <c r="B402" s="7">
        <v>110000001</v>
      </c>
      <c r="C402" s="8" t="s">
        <v>772</v>
      </c>
      <c r="D402" s="9">
        <v>33</v>
      </c>
      <c r="E402" s="10">
        <v>18</v>
      </c>
    </row>
    <row r="403" spans="2:5" x14ac:dyDescent="0.25">
      <c r="B403" s="7">
        <v>110000004</v>
      </c>
      <c r="C403" s="8" t="s">
        <v>773</v>
      </c>
      <c r="D403" s="9">
        <v>561</v>
      </c>
      <c r="E403" s="10">
        <v>336</v>
      </c>
    </row>
    <row r="404" spans="2:5" x14ac:dyDescent="0.25">
      <c r="B404" s="7">
        <v>110000006</v>
      </c>
      <c r="C404" s="8" t="s">
        <v>774</v>
      </c>
      <c r="D404" s="9">
        <v>78</v>
      </c>
      <c r="E404" s="10">
        <v>39</v>
      </c>
    </row>
    <row r="405" spans="2:5" x14ac:dyDescent="0.25">
      <c r="B405" s="7">
        <v>110000007</v>
      </c>
      <c r="C405" s="8" t="s">
        <v>775</v>
      </c>
      <c r="D405" s="9">
        <v>298</v>
      </c>
      <c r="E405" s="10">
        <v>145</v>
      </c>
    </row>
    <row r="406" spans="2:5" x14ac:dyDescent="0.25">
      <c r="B406" s="7">
        <v>110000008</v>
      </c>
      <c r="C406" s="8" t="s">
        <v>777</v>
      </c>
      <c r="D406" s="9">
        <v>37</v>
      </c>
      <c r="E406" s="10">
        <v>21</v>
      </c>
    </row>
    <row r="407" spans="2:5" x14ac:dyDescent="0.25">
      <c r="B407" s="7">
        <v>110000013</v>
      </c>
      <c r="C407" s="8" t="s">
        <v>779</v>
      </c>
      <c r="D407" s="9">
        <v>415</v>
      </c>
      <c r="E407" s="10">
        <v>247</v>
      </c>
    </row>
    <row r="408" spans="2:5" x14ac:dyDescent="0.25">
      <c r="B408" s="7">
        <v>110000021</v>
      </c>
      <c r="C408" s="8" t="s">
        <v>1158</v>
      </c>
      <c r="D408" s="9">
        <v>20</v>
      </c>
      <c r="E408" s="10">
        <v>10</v>
      </c>
    </row>
    <row r="409" spans="2:5" x14ac:dyDescent="0.25">
      <c r="B409" s="7">
        <v>110000022</v>
      </c>
      <c r="C409" s="8" t="s">
        <v>1159</v>
      </c>
      <c r="D409" s="9">
        <v>56</v>
      </c>
      <c r="E409" s="10">
        <v>23</v>
      </c>
    </row>
    <row r="410" spans="2:5" x14ac:dyDescent="0.25">
      <c r="B410" s="7">
        <v>110000056</v>
      </c>
      <c r="C410" s="8" t="s">
        <v>780</v>
      </c>
      <c r="D410" s="9">
        <v>222</v>
      </c>
      <c r="E410" s="10">
        <v>167</v>
      </c>
    </row>
    <row r="411" spans="2:5" x14ac:dyDescent="0.25">
      <c r="B411" s="7">
        <v>110000071</v>
      </c>
      <c r="C411" s="8" t="s">
        <v>778</v>
      </c>
      <c r="D411" s="9">
        <v>6</v>
      </c>
      <c r="E411" s="10">
        <v>1</v>
      </c>
    </row>
    <row r="412" spans="2:5" x14ac:dyDescent="0.25">
      <c r="B412" s="7">
        <v>110000072</v>
      </c>
      <c r="C412" s="8" t="s">
        <v>1160</v>
      </c>
      <c r="D412" s="9">
        <v>165</v>
      </c>
      <c r="E412" s="10">
        <v>112</v>
      </c>
    </row>
    <row r="413" spans="2:5" x14ac:dyDescent="0.25">
      <c r="B413" s="7">
        <v>110000074</v>
      </c>
      <c r="C413" s="8" t="s">
        <v>776</v>
      </c>
      <c r="D413" s="9">
        <v>5</v>
      </c>
      <c r="E413" s="10">
        <v>3</v>
      </c>
    </row>
    <row r="414" spans="2:5" x14ac:dyDescent="0.25">
      <c r="B414" s="7">
        <v>130000032</v>
      </c>
      <c r="C414" s="8" t="s">
        <v>838</v>
      </c>
      <c r="D414" s="9">
        <v>2</v>
      </c>
      <c r="E414" s="10">
        <v>1</v>
      </c>
    </row>
    <row r="415" spans="2:5" x14ac:dyDescent="0.25">
      <c r="B415" s="7">
        <v>130000042</v>
      </c>
      <c r="C415" s="8" t="s">
        <v>600</v>
      </c>
      <c r="D415" s="9">
        <v>201</v>
      </c>
      <c r="E415" s="10">
        <v>127</v>
      </c>
    </row>
    <row r="416" spans="2:5" x14ac:dyDescent="0.25">
      <c r="B416" s="7">
        <v>130000055</v>
      </c>
      <c r="C416" s="8" t="s">
        <v>1161</v>
      </c>
      <c r="D416" s="9">
        <v>293</v>
      </c>
      <c r="E416" s="10">
        <v>204</v>
      </c>
    </row>
    <row r="417" spans="2:5" x14ac:dyDescent="0.25">
      <c r="B417" s="7">
        <v>130000056</v>
      </c>
      <c r="C417" s="8" t="s">
        <v>839</v>
      </c>
      <c r="D417" s="9">
        <v>77</v>
      </c>
      <c r="E417" s="10">
        <v>38</v>
      </c>
    </row>
    <row r="418" spans="2:5" x14ac:dyDescent="0.25">
      <c r="B418" s="7">
        <v>130000076</v>
      </c>
      <c r="C418" s="8" t="s">
        <v>1162</v>
      </c>
      <c r="D418" s="9">
        <v>4</v>
      </c>
      <c r="E418" s="10">
        <v>3</v>
      </c>
    </row>
    <row r="419" spans="2:5" x14ac:dyDescent="0.25">
      <c r="B419" s="7">
        <v>130000081</v>
      </c>
      <c r="C419" s="8" t="s">
        <v>1163</v>
      </c>
      <c r="D419" s="9">
        <v>523</v>
      </c>
      <c r="E419" s="10">
        <v>312</v>
      </c>
    </row>
    <row r="420" spans="2:5" x14ac:dyDescent="0.25">
      <c r="B420" s="7">
        <v>130024102</v>
      </c>
      <c r="C420" s="8" t="s">
        <v>1164</v>
      </c>
      <c r="D420" s="9">
        <v>43</v>
      </c>
      <c r="E420" s="10">
        <v>26</v>
      </c>
    </row>
    <row r="421" spans="2:5" x14ac:dyDescent="0.25">
      <c r="B421" s="7">
        <v>130075402</v>
      </c>
      <c r="C421" s="8" t="s">
        <v>1165</v>
      </c>
      <c r="D421" s="9">
        <v>21</v>
      </c>
      <c r="E421" s="10">
        <v>12</v>
      </c>
    </row>
    <row r="422" spans="2:5" x14ac:dyDescent="0.25">
      <c r="B422" s="7">
        <v>130075403</v>
      </c>
      <c r="C422" s="8" t="s">
        <v>1166</v>
      </c>
      <c r="D422" s="9">
        <v>205</v>
      </c>
      <c r="E422" s="10">
        <v>128</v>
      </c>
    </row>
    <row r="423" spans="2:5" x14ac:dyDescent="0.25">
      <c r="B423" s="7">
        <v>130075404</v>
      </c>
      <c r="C423" s="8" t="s">
        <v>1167</v>
      </c>
      <c r="D423" s="9">
        <v>71</v>
      </c>
      <c r="E423" s="10">
        <v>45</v>
      </c>
    </row>
    <row r="424" spans="2:5" x14ac:dyDescent="0.25">
      <c r="B424" s="7">
        <v>130075405</v>
      </c>
      <c r="C424" s="8" t="s">
        <v>1168</v>
      </c>
      <c r="D424" s="9">
        <v>160</v>
      </c>
      <c r="E424" s="10">
        <v>101</v>
      </c>
    </row>
    <row r="425" spans="2:5" x14ac:dyDescent="0.25">
      <c r="B425" s="7">
        <v>130075409</v>
      </c>
      <c r="C425" s="8" t="s">
        <v>1169</v>
      </c>
      <c r="D425" s="9">
        <v>61</v>
      </c>
      <c r="E425" s="10">
        <v>38</v>
      </c>
    </row>
    <row r="426" spans="2:5" x14ac:dyDescent="0.25">
      <c r="B426" s="7">
        <v>130075411</v>
      </c>
      <c r="C426" s="8" t="s">
        <v>1170</v>
      </c>
      <c r="D426" s="9">
        <v>283</v>
      </c>
      <c r="E426" s="10">
        <v>176</v>
      </c>
    </row>
    <row r="427" spans="2:5" x14ac:dyDescent="0.25">
      <c r="B427" s="7">
        <v>130075413</v>
      </c>
      <c r="C427" s="8" t="s">
        <v>1171</v>
      </c>
      <c r="D427" s="9">
        <v>223</v>
      </c>
      <c r="E427" s="10">
        <v>145</v>
      </c>
    </row>
    <row r="428" spans="2:5" x14ac:dyDescent="0.25">
      <c r="B428" s="7">
        <v>130075414</v>
      </c>
      <c r="C428" s="8" t="s">
        <v>1172</v>
      </c>
      <c r="D428" s="9">
        <v>261</v>
      </c>
      <c r="E428" s="10">
        <v>177</v>
      </c>
    </row>
    <row r="429" spans="2:5" x14ac:dyDescent="0.25">
      <c r="B429" s="7">
        <v>130075415</v>
      </c>
      <c r="C429" s="8" t="s">
        <v>1173</v>
      </c>
      <c r="D429" s="9">
        <v>137</v>
      </c>
      <c r="E429" s="10">
        <v>104</v>
      </c>
    </row>
    <row r="430" spans="2:5" ht="24" x14ac:dyDescent="0.25">
      <c r="B430" s="7">
        <v>130077414</v>
      </c>
      <c r="C430" s="8" t="s">
        <v>1174</v>
      </c>
      <c r="D430" s="9">
        <v>38</v>
      </c>
      <c r="E430" s="10">
        <v>15</v>
      </c>
    </row>
    <row r="431" spans="2:5" x14ac:dyDescent="0.25">
      <c r="B431" s="7">
        <v>170000017</v>
      </c>
      <c r="C431" s="8" t="s">
        <v>456</v>
      </c>
      <c r="D431" s="9">
        <v>364</v>
      </c>
      <c r="E431" s="10">
        <v>65</v>
      </c>
    </row>
    <row r="432" spans="2:5" x14ac:dyDescent="0.25">
      <c r="B432" s="7">
        <v>170000116</v>
      </c>
      <c r="C432" s="8" t="s">
        <v>469</v>
      </c>
      <c r="D432" s="9">
        <v>596</v>
      </c>
      <c r="E432" s="10">
        <v>258</v>
      </c>
    </row>
    <row r="433" spans="2:5" x14ac:dyDescent="0.25">
      <c r="B433" s="7">
        <v>170000124</v>
      </c>
      <c r="C433" s="8" t="s">
        <v>448</v>
      </c>
      <c r="D433" s="9">
        <v>10</v>
      </c>
      <c r="E433" s="10">
        <v>6</v>
      </c>
    </row>
    <row r="434" spans="2:5" x14ac:dyDescent="0.25">
      <c r="B434" s="7">
        <v>170000138</v>
      </c>
      <c r="C434" s="8" t="s">
        <v>1175</v>
      </c>
      <c r="D434" s="9">
        <v>109</v>
      </c>
      <c r="E434" s="10">
        <v>48</v>
      </c>
    </row>
    <row r="435" spans="2:5" x14ac:dyDescent="0.25">
      <c r="B435" s="7">
        <v>170000170</v>
      </c>
      <c r="C435" s="8" t="s">
        <v>467</v>
      </c>
      <c r="D435" s="9">
        <v>13</v>
      </c>
      <c r="E435" s="10">
        <v>10</v>
      </c>
    </row>
    <row r="436" spans="2:5" x14ac:dyDescent="0.25">
      <c r="B436" s="7">
        <v>170000171</v>
      </c>
      <c r="C436" s="8" t="s">
        <v>451</v>
      </c>
      <c r="D436" s="9">
        <v>53</v>
      </c>
      <c r="E436" s="10">
        <v>28</v>
      </c>
    </row>
    <row r="437" spans="2:5" x14ac:dyDescent="0.25">
      <c r="B437" s="7">
        <v>170000173</v>
      </c>
      <c r="C437" s="8" t="s">
        <v>471</v>
      </c>
      <c r="D437" s="9">
        <v>173</v>
      </c>
      <c r="E437" s="10">
        <v>100</v>
      </c>
    </row>
    <row r="438" spans="2:5" x14ac:dyDescent="0.25">
      <c r="B438" s="7">
        <v>170000188</v>
      </c>
      <c r="C438" s="8" t="s">
        <v>1176</v>
      </c>
      <c r="D438" s="9">
        <v>147</v>
      </c>
      <c r="E438" s="10">
        <v>88</v>
      </c>
    </row>
    <row r="439" spans="2:5" x14ac:dyDescent="0.25">
      <c r="B439" s="7">
        <v>170075405</v>
      </c>
      <c r="C439" s="8" t="s">
        <v>450</v>
      </c>
      <c r="D439" s="9">
        <v>232</v>
      </c>
      <c r="E439" s="10">
        <v>150</v>
      </c>
    </row>
    <row r="440" spans="2:5" ht="24" x14ac:dyDescent="0.25">
      <c r="B440" s="7">
        <v>170075408</v>
      </c>
      <c r="C440" s="8" t="s">
        <v>1177</v>
      </c>
      <c r="D440" s="9">
        <v>168</v>
      </c>
      <c r="E440" s="10">
        <v>125</v>
      </c>
    </row>
    <row r="441" spans="2:5" x14ac:dyDescent="0.25">
      <c r="B441" s="7">
        <v>170075409</v>
      </c>
      <c r="C441" s="8" t="s">
        <v>442</v>
      </c>
      <c r="D441" s="9">
        <v>151</v>
      </c>
      <c r="E441" s="10">
        <v>105</v>
      </c>
    </row>
    <row r="442" spans="2:5" x14ac:dyDescent="0.25">
      <c r="B442" s="7">
        <v>170075410</v>
      </c>
      <c r="C442" s="8" t="s">
        <v>1178</v>
      </c>
      <c r="D442" s="9">
        <v>43</v>
      </c>
      <c r="E442" s="10">
        <v>22</v>
      </c>
    </row>
    <row r="443" spans="2:5" x14ac:dyDescent="0.25">
      <c r="B443" s="7">
        <v>170075411</v>
      </c>
      <c r="C443" s="8" t="s">
        <v>443</v>
      </c>
      <c r="D443" s="9">
        <v>220</v>
      </c>
      <c r="E443" s="10">
        <v>154</v>
      </c>
    </row>
    <row r="444" spans="2:5" x14ac:dyDescent="0.25">
      <c r="B444" s="7">
        <v>170075412</v>
      </c>
      <c r="C444" s="8" t="s">
        <v>453</v>
      </c>
      <c r="D444" s="9">
        <v>16</v>
      </c>
      <c r="E444" s="10">
        <v>9</v>
      </c>
    </row>
    <row r="445" spans="2:5" x14ac:dyDescent="0.25">
      <c r="B445" s="7">
        <v>170075414</v>
      </c>
      <c r="C445" s="8" t="s">
        <v>472</v>
      </c>
      <c r="D445" s="9">
        <v>189</v>
      </c>
      <c r="E445" s="10">
        <v>160</v>
      </c>
    </row>
    <row r="446" spans="2:5" x14ac:dyDescent="0.25">
      <c r="B446" s="7">
        <v>170075415</v>
      </c>
      <c r="C446" s="8" t="s">
        <v>447</v>
      </c>
      <c r="D446" s="9">
        <v>22</v>
      </c>
      <c r="E446" s="10">
        <v>7</v>
      </c>
    </row>
    <row r="447" spans="2:5" x14ac:dyDescent="0.25">
      <c r="B447" s="7">
        <v>170075416</v>
      </c>
      <c r="C447" s="8" t="s">
        <v>454</v>
      </c>
      <c r="D447" s="9">
        <v>56</v>
      </c>
      <c r="E447" s="10">
        <v>30</v>
      </c>
    </row>
    <row r="448" spans="2:5" x14ac:dyDescent="0.25">
      <c r="B448" s="7">
        <v>170075417</v>
      </c>
      <c r="C448" s="8" t="s">
        <v>444</v>
      </c>
      <c r="D448" s="9">
        <v>3</v>
      </c>
      <c r="E448" s="10">
        <v>2</v>
      </c>
    </row>
    <row r="449" spans="2:5" x14ac:dyDescent="0.25">
      <c r="B449" s="7">
        <v>170075418</v>
      </c>
      <c r="C449" s="8" t="s">
        <v>459</v>
      </c>
      <c r="D449" s="9">
        <v>173</v>
      </c>
      <c r="E449" s="10">
        <v>137</v>
      </c>
    </row>
    <row r="450" spans="2:5" x14ac:dyDescent="0.25">
      <c r="B450" s="7">
        <v>170075423</v>
      </c>
      <c r="C450" s="8" t="s">
        <v>458</v>
      </c>
      <c r="D450" s="9">
        <v>337</v>
      </c>
      <c r="E450" s="10">
        <v>229</v>
      </c>
    </row>
    <row r="451" spans="2:5" x14ac:dyDescent="0.25">
      <c r="B451" s="7">
        <v>170075424</v>
      </c>
      <c r="C451" s="8" t="s">
        <v>468</v>
      </c>
      <c r="D451" s="9">
        <v>145</v>
      </c>
      <c r="E451" s="10">
        <v>90</v>
      </c>
    </row>
    <row r="452" spans="2:5" x14ac:dyDescent="0.25">
      <c r="B452" s="7">
        <v>170075426</v>
      </c>
      <c r="C452" s="8" t="s">
        <v>457</v>
      </c>
      <c r="D452" s="9">
        <v>144</v>
      </c>
      <c r="E452" s="10">
        <v>76</v>
      </c>
    </row>
    <row r="453" spans="2:5" x14ac:dyDescent="0.25">
      <c r="B453" s="7">
        <v>170075427</v>
      </c>
      <c r="C453" s="8" t="s">
        <v>449</v>
      </c>
      <c r="D453" s="9">
        <v>78</v>
      </c>
      <c r="E453" s="10">
        <v>36</v>
      </c>
    </row>
    <row r="454" spans="2:5" x14ac:dyDescent="0.25">
      <c r="B454" s="7">
        <v>170075430</v>
      </c>
      <c r="C454" s="8" t="s">
        <v>474</v>
      </c>
      <c r="D454" s="9">
        <v>344</v>
      </c>
      <c r="E454" s="10">
        <v>183</v>
      </c>
    </row>
    <row r="455" spans="2:5" x14ac:dyDescent="0.25">
      <c r="B455" s="7">
        <v>170075432</v>
      </c>
      <c r="C455" s="8" t="s">
        <v>464</v>
      </c>
      <c r="D455" s="9">
        <v>115</v>
      </c>
      <c r="E455" s="10">
        <v>70</v>
      </c>
    </row>
    <row r="456" spans="2:5" x14ac:dyDescent="0.25">
      <c r="B456" s="7">
        <v>170075433</v>
      </c>
      <c r="C456" s="8" t="s">
        <v>463</v>
      </c>
      <c r="D456" s="9">
        <v>2</v>
      </c>
      <c r="E456" s="10">
        <v>1</v>
      </c>
    </row>
    <row r="457" spans="2:5" ht="24" x14ac:dyDescent="0.25">
      <c r="B457" s="7">
        <v>170075435</v>
      </c>
      <c r="C457" s="8" t="s">
        <v>441</v>
      </c>
      <c r="D457" s="9">
        <v>280</v>
      </c>
      <c r="E457" s="10">
        <v>140</v>
      </c>
    </row>
    <row r="458" spans="2:5" x14ac:dyDescent="0.25">
      <c r="B458" s="7">
        <v>170075436</v>
      </c>
      <c r="C458" s="8" t="s">
        <v>470</v>
      </c>
      <c r="D458" s="9">
        <v>106</v>
      </c>
      <c r="E458" s="10">
        <v>54</v>
      </c>
    </row>
    <row r="459" spans="2:5" x14ac:dyDescent="0.25">
      <c r="B459" s="7">
        <v>170075437</v>
      </c>
      <c r="C459" s="8" t="s">
        <v>460</v>
      </c>
      <c r="D459" s="9">
        <v>565</v>
      </c>
      <c r="E459" s="10">
        <v>247</v>
      </c>
    </row>
    <row r="460" spans="2:5" x14ac:dyDescent="0.25">
      <c r="B460" s="7">
        <v>170075440</v>
      </c>
      <c r="C460" s="8" t="s">
        <v>445</v>
      </c>
      <c r="D460" s="9">
        <v>268</v>
      </c>
      <c r="E460" s="10">
        <v>172</v>
      </c>
    </row>
    <row r="461" spans="2:5" x14ac:dyDescent="0.25">
      <c r="B461" s="7">
        <v>170075442</v>
      </c>
      <c r="C461" s="8" t="s">
        <v>455</v>
      </c>
      <c r="D461" s="9">
        <v>4</v>
      </c>
      <c r="E461" s="10">
        <v>2</v>
      </c>
    </row>
    <row r="462" spans="2:5" x14ac:dyDescent="0.25">
      <c r="B462" s="7">
        <v>170075443</v>
      </c>
      <c r="C462" s="8" t="s">
        <v>452</v>
      </c>
      <c r="D462" s="9">
        <v>222</v>
      </c>
      <c r="E462" s="10">
        <v>142</v>
      </c>
    </row>
    <row r="463" spans="2:5" x14ac:dyDescent="0.25">
      <c r="B463" s="7">
        <v>170075444</v>
      </c>
      <c r="C463" s="8" t="s">
        <v>473</v>
      </c>
      <c r="D463" s="9">
        <v>113</v>
      </c>
      <c r="E463" s="10">
        <v>90</v>
      </c>
    </row>
    <row r="464" spans="2:5" ht="24" x14ac:dyDescent="0.25">
      <c r="B464" s="7">
        <v>170075446</v>
      </c>
      <c r="C464" s="8" t="s">
        <v>446</v>
      </c>
      <c r="D464" s="9">
        <v>178</v>
      </c>
      <c r="E464" s="10">
        <v>109</v>
      </c>
    </row>
    <row r="465" spans="2:5" ht="24" x14ac:dyDescent="0.25">
      <c r="B465" s="7">
        <v>170077439</v>
      </c>
      <c r="C465" s="8" t="s">
        <v>466</v>
      </c>
      <c r="D465" s="9">
        <v>77</v>
      </c>
      <c r="E465" s="10">
        <v>41</v>
      </c>
    </row>
    <row r="466" spans="2:5" x14ac:dyDescent="0.25">
      <c r="B466" s="7">
        <v>170077441</v>
      </c>
      <c r="C466" s="8" t="s">
        <v>461</v>
      </c>
      <c r="D466" s="9">
        <v>177</v>
      </c>
      <c r="E466" s="10">
        <v>118</v>
      </c>
    </row>
    <row r="467" spans="2:5" x14ac:dyDescent="0.25">
      <c r="B467" s="7">
        <v>170077457</v>
      </c>
      <c r="C467" s="8" t="s">
        <v>465</v>
      </c>
      <c r="D467" s="9">
        <v>10</v>
      </c>
      <c r="E467" s="10">
        <v>6</v>
      </c>
    </row>
    <row r="468" spans="2:5" x14ac:dyDescent="0.25">
      <c r="B468" s="7">
        <v>170077458</v>
      </c>
      <c r="C468" s="8" t="s">
        <v>462</v>
      </c>
      <c r="D468" s="9">
        <v>73</v>
      </c>
      <c r="E468" s="10">
        <v>46</v>
      </c>
    </row>
    <row r="469" spans="2:5" x14ac:dyDescent="0.25">
      <c r="B469" s="7">
        <v>210000003</v>
      </c>
      <c r="C469" s="8" t="s">
        <v>549</v>
      </c>
      <c r="D469" s="9">
        <v>252</v>
      </c>
      <c r="E469" s="10">
        <v>174</v>
      </c>
    </row>
    <row r="470" spans="2:5" x14ac:dyDescent="0.25">
      <c r="B470" s="7">
        <v>210000055</v>
      </c>
      <c r="C470" s="8" t="s">
        <v>1179</v>
      </c>
      <c r="D470" s="9">
        <v>391</v>
      </c>
      <c r="E470" s="10">
        <v>248</v>
      </c>
    </row>
    <row r="471" spans="2:5" x14ac:dyDescent="0.25">
      <c r="B471" s="7">
        <v>210000067</v>
      </c>
      <c r="C471" s="8" t="s">
        <v>560</v>
      </c>
      <c r="D471" s="9">
        <v>154</v>
      </c>
      <c r="E471" s="10">
        <v>103</v>
      </c>
    </row>
    <row r="472" spans="2:5" x14ac:dyDescent="0.25">
      <c r="B472" s="7">
        <v>210000073</v>
      </c>
      <c r="C472" s="8" t="s">
        <v>554</v>
      </c>
      <c r="D472" s="9">
        <v>61</v>
      </c>
      <c r="E472" s="10">
        <v>34</v>
      </c>
    </row>
    <row r="473" spans="2:5" x14ac:dyDescent="0.25">
      <c r="B473" s="7">
        <v>210075401</v>
      </c>
      <c r="C473" s="8" t="s">
        <v>553</v>
      </c>
      <c r="D473" s="9">
        <v>93</v>
      </c>
      <c r="E473" s="10">
        <v>67</v>
      </c>
    </row>
    <row r="474" spans="2:5" x14ac:dyDescent="0.25">
      <c r="B474" s="7">
        <v>210075403</v>
      </c>
      <c r="C474" s="8" t="s">
        <v>1180</v>
      </c>
      <c r="D474" s="9">
        <v>5</v>
      </c>
      <c r="E474" s="10">
        <v>3</v>
      </c>
    </row>
    <row r="475" spans="2:5" x14ac:dyDescent="0.25">
      <c r="B475" s="7">
        <v>210075404</v>
      </c>
      <c r="C475" s="8" t="s">
        <v>562</v>
      </c>
      <c r="D475" s="9">
        <v>37</v>
      </c>
      <c r="E475" s="10">
        <v>22</v>
      </c>
    </row>
    <row r="476" spans="2:5" x14ac:dyDescent="0.25">
      <c r="B476" s="7">
        <v>210075407</v>
      </c>
      <c r="C476" s="8" t="s">
        <v>1181</v>
      </c>
      <c r="D476" s="9">
        <v>46</v>
      </c>
      <c r="E476" s="10">
        <v>23</v>
      </c>
    </row>
    <row r="477" spans="2:5" x14ac:dyDescent="0.25">
      <c r="B477" s="7">
        <v>210075408</v>
      </c>
      <c r="C477" s="8" t="s">
        <v>557</v>
      </c>
      <c r="D477" s="9">
        <v>82</v>
      </c>
      <c r="E477" s="10">
        <v>42</v>
      </c>
    </row>
    <row r="478" spans="2:5" x14ac:dyDescent="0.25">
      <c r="B478" s="7">
        <v>210075410</v>
      </c>
      <c r="C478" s="8" t="s">
        <v>552</v>
      </c>
      <c r="D478" s="9">
        <v>197</v>
      </c>
      <c r="E478" s="10">
        <v>131</v>
      </c>
    </row>
    <row r="479" spans="2:5" x14ac:dyDescent="0.25">
      <c r="B479" s="7">
        <v>210075411</v>
      </c>
      <c r="C479" s="8" t="s">
        <v>555</v>
      </c>
      <c r="D479" s="9">
        <v>22</v>
      </c>
      <c r="E479" s="10">
        <v>12</v>
      </c>
    </row>
    <row r="480" spans="2:5" ht="24" x14ac:dyDescent="0.25">
      <c r="B480" s="7">
        <v>210075413</v>
      </c>
      <c r="C480" s="8" t="s">
        <v>1182</v>
      </c>
      <c r="D480" s="9">
        <v>4</v>
      </c>
      <c r="E480" s="10">
        <v>3</v>
      </c>
    </row>
    <row r="481" spans="2:5" x14ac:dyDescent="0.25">
      <c r="B481" s="7">
        <v>210075414</v>
      </c>
      <c r="C481" s="8" t="s">
        <v>558</v>
      </c>
      <c r="D481" s="9">
        <v>5</v>
      </c>
      <c r="E481" s="10">
        <v>3</v>
      </c>
    </row>
    <row r="482" spans="2:5" ht="24" x14ac:dyDescent="0.25">
      <c r="B482" s="7">
        <v>210075417</v>
      </c>
      <c r="C482" s="8" t="s">
        <v>550</v>
      </c>
      <c r="D482" s="9">
        <v>57</v>
      </c>
      <c r="E482" s="10">
        <v>29</v>
      </c>
    </row>
    <row r="483" spans="2:5" ht="24" x14ac:dyDescent="0.25">
      <c r="B483" s="7">
        <v>210075419</v>
      </c>
      <c r="C483" s="8" t="s">
        <v>561</v>
      </c>
      <c r="D483" s="9">
        <v>250</v>
      </c>
      <c r="E483" s="10">
        <v>166</v>
      </c>
    </row>
    <row r="484" spans="2:5" x14ac:dyDescent="0.25">
      <c r="B484" s="7">
        <v>210075420</v>
      </c>
      <c r="C484" s="8" t="s">
        <v>559</v>
      </c>
      <c r="D484" s="9">
        <v>15</v>
      </c>
      <c r="E484" s="10">
        <v>10</v>
      </c>
    </row>
    <row r="485" spans="2:5" ht="24" x14ac:dyDescent="0.25">
      <c r="B485" s="7">
        <v>210075422</v>
      </c>
      <c r="C485" s="8" t="s">
        <v>556</v>
      </c>
      <c r="D485" s="9">
        <v>55</v>
      </c>
      <c r="E485" s="10">
        <v>41</v>
      </c>
    </row>
    <row r="486" spans="2:5" x14ac:dyDescent="0.25">
      <c r="B486" s="7">
        <v>210075424</v>
      </c>
      <c r="C486" s="8" t="s">
        <v>548</v>
      </c>
      <c r="D486" s="9">
        <v>11</v>
      </c>
      <c r="E486" s="10">
        <v>8</v>
      </c>
    </row>
    <row r="487" spans="2:5" x14ac:dyDescent="0.25">
      <c r="B487" s="7">
        <v>210075425</v>
      </c>
      <c r="C487" s="8" t="s">
        <v>551</v>
      </c>
      <c r="D487" s="9">
        <v>11</v>
      </c>
      <c r="E487" s="10">
        <v>8</v>
      </c>
    </row>
    <row r="488" spans="2:5" x14ac:dyDescent="0.25">
      <c r="B488" s="7">
        <v>250000017</v>
      </c>
      <c r="C488" s="8" t="s">
        <v>602</v>
      </c>
      <c r="D488" s="9">
        <v>225</v>
      </c>
      <c r="E488" s="10">
        <v>118</v>
      </c>
    </row>
    <row r="489" spans="2:5" x14ac:dyDescent="0.25">
      <c r="B489" s="7">
        <v>250000020</v>
      </c>
      <c r="C489" s="8" t="s">
        <v>603</v>
      </c>
      <c r="D489" s="9">
        <v>180</v>
      </c>
      <c r="E489" s="10">
        <v>21</v>
      </c>
    </row>
    <row r="490" spans="2:5" x14ac:dyDescent="0.25">
      <c r="B490" s="7">
        <v>250000026</v>
      </c>
      <c r="C490" s="8" t="s">
        <v>604</v>
      </c>
      <c r="D490" s="9">
        <v>271</v>
      </c>
      <c r="E490" s="10">
        <v>127</v>
      </c>
    </row>
    <row r="491" spans="2:5" x14ac:dyDescent="0.25">
      <c r="B491" s="7">
        <v>250000027</v>
      </c>
      <c r="C491" s="8" t="s">
        <v>605</v>
      </c>
      <c r="D491" s="9">
        <v>112</v>
      </c>
      <c r="E491" s="10">
        <v>62</v>
      </c>
    </row>
    <row r="492" spans="2:5" x14ac:dyDescent="0.25">
      <c r="B492" s="7">
        <v>250000031</v>
      </c>
      <c r="C492" s="8" t="s">
        <v>606</v>
      </c>
      <c r="D492" s="9">
        <v>202</v>
      </c>
      <c r="E492" s="10">
        <v>106</v>
      </c>
    </row>
    <row r="493" spans="2:5" x14ac:dyDescent="0.25">
      <c r="B493" s="7">
        <v>250000081</v>
      </c>
      <c r="C493" s="8" t="s">
        <v>607</v>
      </c>
      <c r="D493" s="9">
        <v>48</v>
      </c>
      <c r="E493" s="10">
        <v>21</v>
      </c>
    </row>
    <row r="494" spans="2:5" x14ac:dyDescent="0.25">
      <c r="B494" s="7">
        <v>250000084</v>
      </c>
      <c r="C494" s="8" t="s">
        <v>608</v>
      </c>
      <c r="D494" s="9">
        <v>47</v>
      </c>
      <c r="E494" s="10">
        <v>34</v>
      </c>
    </row>
    <row r="495" spans="2:5" x14ac:dyDescent="0.25">
      <c r="B495" s="7">
        <v>250000104</v>
      </c>
      <c r="C495" s="8" t="s">
        <v>609</v>
      </c>
      <c r="D495" s="9">
        <v>20</v>
      </c>
      <c r="E495" s="10">
        <v>4</v>
      </c>
    </row>
    <row r="496" spans="2:5" x14ac:dyDescent="0.25">
      <c r="B496" s="7">
        <v>250000108</v>
      </c>
      <c r="C496" s="8" t="s">
        <v>610</v>
      </c>
      <c r="D496" s="9">
        <v>59</v>
      </c>
      <c r="E496" s="10">
        <v>29</v>
      </c>
    </row>
    <row r="497" spans="2:5" x14ac:dyDescent="0.25">
      <c r="B497" s="7">
        <v>250000159</v>
      </c>
      <c r="C497" s="8" t="s">
        <v>1183</v>
      </c>
      <c r="D497" s="9">
        <v>32</v>
      </c>
      <c r="E497" s="10">
        <v>8</v>
      </c>
    </row>
    <row r="498" spans="2:5" x14ac:dyDescent="0.25">
      <c r="B498" s="7">
        <v>250000176</v>
      </c>
      <c r="C498" s="8" t="s">
        <v>611</v>
      </c>
      <c r="D498" s="9">
        <v>14</v>
      </c>
      <c r="E498" s="10">
        <v>5</v>
      </c>
    </row>
    <row r="499" spans="2:5" x14ac:dyDescent="0.25">
      <c r="B499" s="7">
        <v>270000015</v>
      </c>
      <c r="C499" s="8" t="s">
        <v>432</v>
      </c>
      <c r="D499" s="9">
        <v>2</v>
      </c>
      <c r="E499" s="10">
        <v>1</v>
      </c>
    </row>
    <row r="500" spans="2:5" x14ac:dyDescent="0.25">
      <c r="B500" s="7">
        <v>270000031</v>
      </c>
      <c r="C500" s="8" t="s">
        <v>434</v>
      </c>
      <c r="D500" s="9">
        <v>61</v>
      </c>
      <c r="E500" s="10">
        <v>33</v>
      </c>
    </row>
    <row r="501" spans="2:5" ht="24" x14ac:dyDescent="0.25">
      <c r="B501" s="7">
        <v>270000032</v>
      </c>
      <c r="C501" s="8" t="s">
        <v>431</v>
      </c>
      <c r="D501" s="9">
        <v>56</v>
      </c>
      <c r="E501" s="10">
        <v>43</v>
      </c>
    </row>
    <row r="502" spans="2:5" x14ac:dyDescent="0.25">
      <c r="B502" s="7">
        <v>270000040</v>
      </c>
      <c r="C502" s="8" t="s">
        <v>433</v>
      </c>
      <c r="D502" s="9">
        <v>402</v>
      </c>
      <c r="E502" s="10">
        <v>224</v>
      </c>
    </row>
    <row r="503" spans="2:5" x14ac:dyDescent="0.25">
      <c r="B503" s="7">
        <v>270024101</v>
      </c>
      <c r="C503" s="8" t="s">
        <v>436</v>
      </c>
      <c r="D503" s="9">
        <v>397</v>
      </c>
      <c r="E503" s="10">
        <v>237</v>
      </c>
    </row>
    <row r="504" spans="2:5" x14ac:dyDescent="0.25">
      <c r="B504" s="7">
        <v>270064101</v>
      </c>
      <c r="C504" s="8" t="s">
        <v>435</v>
      </c>
      <c r="D504" s="9">
        <v>775</v>
      </c>
      <c r="E504" s="10">
        <v>472</v>
      </c>
    </row>
    <row r="505" spans="2:5" x14ac:dyDescent="0.25">
      <c r="B505" s="7">
        <v>270065201</v>
      </c>
      <c r="C505" s="8" t="s">
        <v>430</v>
      </c>
      <c r="D505" s="9">
        <v>316</v>
      </c>
      <c r="E505" s="10">
        <v>184</v>
      </c>
    </row>
    <row r="506" spans="2:5" x14ac:dyDescent="0.25">
      <c r="B506" s="7">
        <v>270075401</v>
      </c>
      <c r="C506" s="8" t="s">
        <v>437</v>
      </c>
      <c r="D506" s="9">
        <v>67</v>
      </c>
      <c r="E506" s="10">
        <v>21</v>
      </c>
    </row>
    <row r="507" spans="2:5" x14ac:dyDescent="0.25">
      <c r="B507" s="7">
        <v>270075405</v>
      </c>
      <c r="C507" s="8" t="s">
        <v>1184</v>
      </c>
      <c r="D507" s="9">
        <v>2</v>
      </c>
      <c r="E507" s="10">
        <v>1</v>
      </c>
    </row>
    <row r="508" spans="2:5" x14ac:dyDescent="0.25">
      <c r="B508" s="7">
        <v>320200004</v>
      </c>
      <c r="C508" s="8" t="s">
        <v>733</v>
      </c>
      <c r="D508" s="9">
        <v>102</v>
      </c>
      <c r="E508" s="10">
        <v>46</v>
      </c>
    </row>
    <row r="509" spans="2:5" x14ac:dyDescent="0.25">
      <c r="B509" s="7">
        <v>320200005</v>
      </c>
      <c r="C509" s="8" t="s">
        <v>1185</v>
      </c>
      <c r="D509" s="9">
        <v>24</v>
      </c>
      <c r="E509" s="10">
        <v>12</v>
      </c>
    </row>
    <row r="510" spans="2:5" x14ac:dyDescent="0.25">
      <c r="B510" s="7">
        <v>320200006</v>
      </c>
      <c r="C510" s="8" t="s">
        <v>734</v>
      </c>
      <c r="D510" s="9">
        <v>13</v>
      </c>
      <c r="E510" s="10">
        <v>7</v>
      </c>
    </row>
    <row r="511" spans="2:5" x14ac:dyDescent="0.25">
      <c r="B511" s="7">
        <v>320200007</v>
      </c>
      <c r="C511" s="8" t="s">
        <v>1186</v>
      </c>
      <c r="D511" s="9">
        <v>149</v>
      </c>
      <c r="E511" s="10">
        <v>106</v>
      </c>
    </row>
    <row r="512" spans="2:5" x14ac:dyDescent="0.25">
      <c r="B512" s="7">
        <v>320200008</v>
      </c>
      <c r="C512" s="8" t="s">
        <v>735</v>
      </c>
      <c r="D512" s="9">
        <v>166</v>
      </c>
      <c r="E512" s="10">
        <v>119</v>
      </c>
    </row>
    <row r="513" spans="2:5" x14ac:dyDescent="0.25">
      <c r="B513" s="7">
        <v>321000002</v>
      </c>
      <c r="C513" s="8" t="s">
        <v>736</v>
      </c>
      <c r="D513" s="9">
        <v>157</v>
      </c>
      <c r="E513" s="10">
        <v>96</v>
      </c>
    </row>
    <row r="514" spans="2:5" x14ac:dyDescent="0.25">
      <c r="B514" s="7">
        <v>321400004</v>
      </c>
      <c r="C514" s="8" t="s">
        <v>737</v>
      </c>
      <c r="D514" s="9">
        <v>32</v>
      </c>
      <c r="E514" s="10">
        <v>19</v>
      </c>
    </row>
    <row r="515" spans="2:5" x14ac:dyDescent="0.25">
      <c r="B515" s="7">
        <v>321400005</v>
      </c>
      <c r="C515" s="8" t="s">
        <v>738</v>
      </c>
      <c r="D515" s="9">
        <v>144</v>
      </c>
      <c r="E515" s="10">
        <v>102</v>
      </c>
    </row>
    <row r="516" spans="2:5" x14ac:dyDescent="0.25">
      <c r="B516" s="7">
        <v>326100001</v>
      </c>
      <c r="C516" s="8" t="s">
        <v>739</v>
      </c>
      <c r="D516" s="9">
        <v>183</v>
      </c>
      <c r="E516" s="10">
        <v>96</v>
      </c>
    </row>
    <row r="517" spans="2:5" x14ac:dyDescent="0.25">
      <c r="B517" s="7">
        <v>326100004</v>
      </c>
      <c r="C517" s="8" t="s">
        <v>740</v>
      </c>
      <c r="D517" s="9">
        <v>22</v>
      </c>
      <c r="E517" s="10">
        <v>13</v>
      </c>
    </row>
    <row r="518" spans="2:5" x14ac:dyDescent="0.25">
      <c r="B518" s="7">
        <v>326100011</v>
      </c>
      <c r="C518" s="8" t="s">
        <v>742</v>
      </c>
      <c r="D518" s="9">
        <v>324</v>
      </c>
      <c r="E518" s="10">
        <v>170</v>
      </c>
    </row>
    <row r="519" spans="2:5" ht="24" x14ac:dyDescent="0.25">
      <c r="B519" s="7">
        <v>326100013</v>
      </c>
      <c r="C519" s="8" t="s">
        <v>741</v>
      </c>
      <c r="D519" s="9">
        <v>352</v>
      </c>
      <c r="E519" s="10">
        <v>225</v>
      </c>
    </row>
    <row r="520" spans="2:5" x14ac:dyDescent="0.25">
      <c r="B520" s="7">
        <v>327100003</v>
      </c>
      <c r="C520" s="8" t="s">
        <v>743</v>
      </c>
      <c r="D520" s="9">
        <v>227</v>
      </c>
      <c r="E520" s="10">
        <v>161</v>
      </c>
    </row>
    <row r="521" spans="2:5" x14ac:dyDescent="0.25">
      <c r="B521" s="7">
        <v>328275401</v>
      </c>
      <c r="C521" s="8" t="s">
        <v>744</v>
      </c>
      <c r="D521" s="9">
        <v>8</v>
      </c>
      <c r="E521" s="10">
        <v>5</v>
      </c>
    </row>
    <row r="522" spans="2:5" x14ac:dyDescent="0.25">
      <c r="B522" s="7">
        <v>328275402</v>
      </c>
      <c r="C522" s="8" t="s">
        <v>745</v>
      </c>
      <c r="D522" s="9">
        <v>4</v>
      </c>
      <c r="E522" s="10">
        <v>1</v>
      </c>
    </row>
    <row r="523" spans="2:5" x14ac:dyDescent="0.25">
      <c r="B523" s="7">
        <v>360200003</v>
      </c>
      <c r="C523" s="8" t="s">
        <v>612</v>
      </c>
      <c r="D523" s="9">
        <v>188</v>
      </c>
      <c r="E523" s="10">
        <v>118</v>
      </c>
    </row>
    <row r="524" spans="2:5" x14ac:dyDescent="0.25">
      <c r="B524" s="7">
        <v>360200010</v>
      </c>
      <c r="C524" s="8" t="s">
        <v>613</v>
      </c>
      <c r="D524" s="9">
        <v>8</v>
      </c>
      <c r="E524" s="10">
        <v>4</v>
      </c>
    </row>
    <row r="525" spans="2:5" x14ac:dyDescent="0.25">
      <c r="B525" s="7">
        <v>360200012</v>
      </c>
      <c r="C525" s="8" t="s">
        <v>1187</v>
      </c>
      <c r="D525" s="9">
        <v>104</v>
      </c>
      <c r="E525" s="10">
        <v>52</v>
      </c>
    </row>
    <row r="526" spans="2:5" x14ac:dyDescent="0.25">
      <c r="B526" s="7">
        <v>360200014</v>
      </c>
      <c r="C526" s="8" t="s">
        <v>614</v>
      </c>
      <c r="D526" s="9">
        <v>14</v>
      </c>
      <c r="E526" s="10">
        <v>10</v>
      </c>
    </row>
    <row r="527" spans="2:5" x14ac:dyDescent="0.25">
      <c r="B527" s="7">
        <v>360200021</v>
      </c>
      <c r="C527" s="8" t="s">
        <v>615</v>
      </c>
      <c r="D527" s="9">
        <v>51</v>
      </c>
      <c r="E527" s="10">
        <v>38</v>
      </c>
    </row>
    <row r="528" spans="2:5" x14ac:dyDescent="0.25">
      <c r="B528" s="7">
        <v>360200026</v>
      </c>
      <c r="C528" s="8" t="s">
        <v>616</v>
      </c>
      <c r="D528" s="9">
        <v>29</v>
      </c>
      <c r="E528" s="10">
        <v>8</v>
      </c>
    </row>
    <row r="529" spans="2:5" x14ac:dyDescent="0.25">
      <c r="B529" s="7">
        <v>360200060</v>
      </c>
      <c r="C529" s="8" t="s">
        <v>617</v>
      </c>
      <c r="D529" s="9">
        <v>32</v>
      </c>
      <c r="E529" s="10">
        <v>18</v>
      </c>
    </row>
    <row r="530" spans="2:5" ht="24" x14ac:dyDescent="0.25">
      <c r="B530" s="7">
        <v>380200001</v>
      </c>
      <c r="C530" s="8" t="s">
        <v>618</v>
      </c>
      <c r="D530" s="9">
        <v>559</v>
      </c>
      <c r="E530" s="10">
        <v>308</v>
      </c>
    </row>
    <row r="531" spans="2:5" x14ac:dyDescent="0.25">
      <c r="B531" s="7">
        <v>380200002</v>
      </c>
      <c r="C531" s="8" t="s">
        <v>619</v>
      </c>
      <c r="D531" s="9">
        <v>306</v>
      </c>
      <c r="E531" s="10">
        <v>180</v>
      </c>
    </row>
    <row r="532" spans="2:5" x14ac:dyDescent="0.25">
      <c r="B532" s="7">
        <v>380200003</v>
      </c>
      <c r="C532" s="8" t="s">
        <v>620</v>
      </c>
      <c r="D532" s="9">
        <v>218</v>
      </c>
      <c r="E532" s="10">
        <v>145</v>
      </c>
    </row>
    <row r="533" spans="2:5" x14ac:dyDescent="0.25">
      <c r="B533" s="7">
        <v>380200005</v>
      </c>
      <c r="C533" s="8" t="s">
        <v>621</v>
      </c>
      <c r="D533" s="9">
        <v>241</v>
      </c>
      <c r="E533" s="10">
        <v>166</v>
      </c>
    </row>
    <row r="534" spans="2:5" x14ac:dyDescent="0.25">
      <c r="B534" s="7">
        <v>380200008</v>
      </c>
      <c r="C534" s="8" t="s">
        <v>622</v>
      </c>
      <c r="D534" s="9">
        <v>69</v>
      </c>
      <c r="E534" s="10">
        <v>33</v>
      </c>
    </row>
    <row r="535" spans="2:5" x14ac:dyDescent="0.25">
      <c r="B535" s="7">
        <v>380200009</v>
      </c>
      <c r="C535" s="8" t="s">
        <v>623</v>
      </c>
      <c r="D535" s="9">
        <v>64</v>
      </c>
      <c r="E535" s="10">
        <v>34</v>
      </c>
    </row>
    <row r="536" spans="2:5" x14ac:dyDescent="0.25">
      <c r="B536" s="7">
        <v>380200010</v>
      </c>
      <c r="C536" s="8" t="s">
        <v>624</v>
      </c>
      <c r="D536" s="9">
        <v>284</v>
      </c>
      <c r="E536" s="10">
        <v>201</v>
      </c>
    </row>
    <row r="537" spans="2:5" x14ac:dyDescent="0.25">
      <c r="B537" s="7">
        <v>380200016</v>
      </c>
      <c r="C537" s="8" t="s">
        <v>625</v>
      </c>
      <c r="D537" s="9">
        <v>23</v>
      </c>
      <c r="E537" s="10">
        <v>12</v>
      </c>
    </row>
    <row r="538" spans="2:5" x14ac:dyDescent="0.25">
      <c r="B538" s="7">
        <v>380200018</v>
      </c>
      <c r="C538" s="8" t="s">
        <v>626</v>
      </c>
      <c r="D538" s="9">
        <v>148</v>
      </c>
      <c r="E538" s="10">
        <v>87</v>
      </c>
    </row>
    <row r="539" spans="2:5" x14ac:dyDescent="0.25">
      <c r="B539" s="7">
        <v>380200020</v>
      </c>
      <c r="C539" s="8" t="s">
        <v>627</v>
      </c>
      <c r="D539" s="9">
        <v>205</v>
      </c>
      <c r="E539" s="10">
        <v>123</v>
      </c>
    </row>
    <row r="540" spans="2:5" x14ac:dyDescent="0.25">
      <c r="B540" s="7">
        <v>381600007</v>
      </c>
      <c r="C540" s="8" t="s">
        <v>628</v>
      </c>
      <c r="D540" s="9">
        <v>2</v>
      </c>
      <c r="E540" s="10">
        <v>1</v>
      </c>
    </row>
    <row r="541" spans="2:5" x14ac:dyDescent="0.25">
      <c r="B541" s="7">
        <v>381600008</v>
      </c>
      <c r="C541" s="8" t="s">
        <v>629</v>
      </c>
      <c r="D541" s="9">
        <v>52</v>
      </c>
      <c r="E541" s="10">
        <v>30</v>
      </c>
    </row>
    <row r="542" spans="2:5" x14ac:dyDescent="0.25">
      <c r="B542" s="7">
        <v>387500001</v>
      </c>
      <c r="C542" s="8" t="s">
        <v>630</v>
      </c>
      <c r="D542" s="9">
        <v>153</v>
      </c>
      <c r="E542" s="10">
        <v>97</v>
      </c>
    </row>
    <row r="543" spans="2:5" x14ac:dyDescent="0.25">
      <c r="B543" s="7">
        <v>400200001</v>
      </c>
      <c r="C543" s="8" t="s">
        <v>746</v>
      </c>
      <c r="D543" s="9">
        <v>38</v>
      </c>
      <c r="E543" s="10">
        <v>24</v>
      </c>
    </row>
    <row r="544" spans="2:5" x14ac:dyDescent="0.25">
      <c r="B544" s="7">
        <v>400200002</v>
      </c>
      <c r="C544" s="8" t="s">
        <v>1188</v>
      </c>
      <c r="D544" s="9">
        <v>20</v>
      </c>
      <c r="E544" s="10">
        <v>16</v>
      </c>
    </row>
    <row r="545" spans="2:5" x14ac:dyDescent="0.25">
      <c r="B545" s="7">
        <v>400200005</v>
      </c>
      <c r="C545" s="8" t="s">
        <v>747</v>
      </c>
      <c r="D545" s="9">
        <v>30</v>
      </c>
      <c r="E545" s="10">
        <v>20</v>
      </c>
    </row>
    <row r="546" spans="2:5" x14ac:dyDescent="0.25">
      <c r="B546" s="7">
        <v>400200006</v>
      </c>
      <c r="C546" s="8" t="s">
        <v>748</v>
      </c>
      <c r="D546" s="9">
        <v>2</v>
      </c>
      <c r="E546" s="10">
        <v>1</v>
      </c>
    </row>
    <row r="547" spans="2:5" x14ac:dyDescent="0.25">
      <c r="B547" s="7">
        <v>400200008</v>
      </c>
      <c r="C547" s="8" t="s">
        <v>749</v>
      </c>
      <c r="D547" s="9">
        <v>114</v>
      </c>
      <c r="E547" s="10">
        <v>58</v>
      </c>
    </row>
    <row r="548" spans="2:5" ht="24" x14ac:dyDescent="0.25">
      <c r="B548" s="7">
        <v>400200012</v>
      </c>
      <c r="C548" s="8" t="s">
        <v>750</v>
      </c>
      <c r="D548" s="9">
        <v>45</v>
      </c>
      <c r="E548" s="10">
        <v>22</v>
      </c>
    </row>
    <row r="549" spans="2:5" x14ac:dyDescent="0.25">
      <c r="B549" s="7">
        <v>400200014</v>
      </c>
      <c r="C549" s="8" t="s">
        <v>751</v>
      </c>
      <c r="D549" s="9">
        <v>1</v>
      </c>
      <c r="E549" s="10">
        <v>1</v>
      </c>
    </row>
    <row r="550" spans="2:5" x14ac:dyDescent="0.25">
      <c r="B550" s="7">
        <v>400200015</v>
      </c>
      <c r="C550" s="8" t="s">
        <v>752</v>
      </c>
      <c r="D550" s="9">
        <v>297</v>
      </c>
      <c r="E550" s="10">
        <v>202</v>
      </c>
    </row>
    <row r="551" spans="2:5" x14ac:dyDescent="0.25">
      <c r="B551" s="7">
        <v>400200016</v>
      </c>
      <c r="C551" s="8" t="s">
        <v>753</v>
      </c>
      <c r="D551" s="9">
        <v>79</v>
      </c>
      <c r="E551" s="10">
        <v>49</v>
      </c>
    </row>
    <row r="552" spans="2:5" x14ac:dyDescent="0.25">
      <c r="B552" s="7">
        <v>400200017</v>
      </c>
      <c r="C552" s="8" t="s">
        <v>754</v>
      </c>
      <c r="D552" s="9">
        <v>116</v>
      </c>
      <c r="E552" s="10">
        <v>75</v>
      </c>
    </row>
    <row r="553" spans="2:5" x14ac:dyDescent="0.25">
      <c r="B553" s="7">
        <v>400200018</v>
      </c>
      <c r="C553" s="8" t="s">
        <v>755</v>
      </c>
      <c r="D553" s="9">
        <v>262</v>
      </c>
      <c r="E553" s="10">
        <v>165</v>
      </c>
    </row>
    <row r="554" spans="2:5" x14ac:dyDescent="0.25">
      <c r="B554" s="7">
        <v>400200026</v>
      </c>
      <c r="C554" s="8" t="s">
        <v>756</v>
      </c>
      <c r="D554" s="9">
        <v>229</v>
      </c>
      <c r="E554" s="10">
        <v>157</v>
      </c>
    </row>
    <row r="555" spans="2:5" x14ac:dyDescent="0.25">
      <c r="B555" s="7">
        <v>406400005</v>
      </c>
      <c r="C555" s="8" t="s">
        <v>1189</v>
      </c>
      <c r="D555" s="9">
        <v>60</v>
      </c>
      <c r="E555" s="10">
        <v>42</v>
      </c>
    </row>
    <row r="556" spans="2:5" s="13" customFormat="1" x14ac:dyDescent="0.25">
      <c r="B556" s="34">
        <v>406435102</v>
      </c>
      <c r="C556" s="35" t="s">
        <v>757</v>
      </c>
      <c r="D556" s="36">
        <v>419</v>
      </c>
      <c r="E556" s="37">
        <v>283</v>
      </c>
    </row>
    <row r="557" spans="2:5" x14ac:dyDescent="0.25">
      <c r="B557" s="7">
        <v>406475401</v>
      </c>
      <c r="C557" s="8" t="s">
        <v>1190</v>
      </c>
      <c r="D557" s="9">
        <v>92</v>
      </c>
      <c r="E557" s="10">
        <v>40</v>
      </c>
    </row>
    <row r="558" spans="2:5" x14ac:dyDescent="0.25">
      <c r="B558" s="7">
        <v>409500002</v>
      </c>
      <c r="C558" s="8" t="s">
        <v>758</v>
      </c>
      <c r="D558" s="9">
        <v>8</v>
      </c>
      <c r="E558" s="10">
        <v>1</v>
      </c>
    </row>
    <row r="559" spans="2:5" x14ac:dyDescent="0.25">
      <c r="B559" s="7">
        <v>409500005</v>
      </c>
      <c r="C559" s="8" t="s">
        <v>759</v>
      </c>
      <c r="D559" s="9">
        <v>191</v>
      </c>
      <c r="E559" s="10">
        <v>117</v>
      </c>
    </row>
    <row r="560" spans="2:5" x14ac:dyDescent="0.25">
      <c r="B560" s="7">
        <v>409500010</v>
      </c>
      <c r="C560" s="8" t="s">
        <v>760</v>
      </c>
      <c r="D560" s="9">
        <v>2</v>
      </c>
      <c r="E560" s="10">
        <v>1</v>
      </c>
    </row>
    <row r="561" spans="2:5" x14ac:dyDescent="0.25">
      <c r="B561" s="7">
        <v>409500012</v>
      </c>
      <c r="C561" s="8" t="s">
        <v>761</v>
      </c>
      <c r="D561" s="9">
        <v>10</v>
      </c>
      <c r="E561" s="10">
        <v>5</v>
      </c>
    </row>
    <row r="562" spans="2:5" x14ac:dyDescent="0.25">
      <c r="B562" s="7">
        <v>420200003</v>
      </c>
      <c r="C562" s="8" t="s">
        <v>1191</v>
      </c>
      <c r="D562" s="9">
        <v>16</v>
      </c>
      <c r="E562" s="10">
        <v>12</v>
      </c>
    </row>
    <row r="563" spans="2:5" ht="24" x14ac:dyDescent="0.25">
      <c r="B563" s="7">
        <v>420200004</v>
      </c>
      <c r="C563" s="8" t="s">
        <v>631</v>
      </c>
      <c r="D563" s="9">
        <v>601</v>
      </c>
      <c r="E563" s="10">
        <v>258</v>
      </c>
    </row>
    <row r="564" spans="2:5" x14ac:dyDescent="0.25">
      <c r="B564" s="7">
        <v>420200008</v>
      </c>
      <c r="C564" s="8" t="s">
        <v>1192</v>
      </c>
      <c r="D564" s="9">
        <v>192</v>
      </c>
      <c r="E564" s="10">
        <v>108</v>
      </c>
    </row>
    <row r="565" spans="2:5" x14ac:dyDescent="0.25">
      <c r="B565" s="7">
        <v>420200010</v>
      </c>
      <c r="C565" s="8" t="s">
        <v>632</v>
      </c>
      <c r="D565" s="9">
        <v>54</v>
      </c>
      <c r="E565" s="10">
        <v>22</v>
      </c>
    </row>
    <row r="566" spans="2:5" x14ac:dyDescent="0.25">
      <c r="B566" s="7">
        <v>420200011</v>
      </c>
      <c r="C566" s="8" t="s">
        <v>1193</v>
      </c>
      <c r="D566" s="9">
        <v>119</v>
      </c>
      <c r="E566" s="10">
        <v>74</v>
      </c>
    </row>
    <row r="567" spans="2:5" x14ac:dyDescent="0.25">
      <c r="B567" s="7">
        <v>420200012</v>
      </c>
      <c r="C567" s="8" t="s">
        <v>633</v>
      </c>
      <c r="D567" s="9">
        <v>10</v>
      </c>
      <c r="E567" s="10">
        <v>5</v>
      </c>
    </row>
    <row r="568" spans="2:5" x14ac:dyDescent="0.25">
      <c r="B568" s="7">
        <v>420200014</v>
      </c>
      <c r="C568" s="8" t="s">
        <v>1194</v>
      </c>
      <c r="D568" s="9">
        <v>52</v>
      </c>
      <c r="E568" s="10">
        <v>38</v>
      </c>
    </row>
    <row r="569" spans="2:5" x14ac:dyDescent="0.25">
      <c r="B569" s="7">
        <v>420200015</v>
      </c>
      <c r="C569" s="8" t="s">
        <v>634</v>
      </c>
      <c r="D569" s="9">
        <v>75</v>
      </c>
      <c r="E569" s="10">
        <v>38</v>
      </c>
    </row>
    <row r="570" spans="2:5" x14ac:dyDescent="0.25">
      <c r="B570" s="7">
        <v>420200016</v>
      </c>
      <c r="C570" s="8" t="s">
        <v>635</v>
      </c>
      <c r="D570" s="9">
        <v>170</v>
      </c>
      <c r="E570" s="10">
        <v>77</v>
      </c>
    </row>
    <row r="571" spans="2:5" ht="24" x14ac:dyDescent="0.25">
      <c r="B571" s="7">
        <v>420200017</v>
      </c>
      <c r="C571" s="8" t="s">
        <v>1195</v>
      </c>
      <c r="D571" s="9">
        <v>281</v>
      </c>
      <c r="E571" s="10">
        <v>108</v>
      </c>
    </row>
    <row r="572" spans="2:5" x14ac:dyDescent="0.25">
      <c r="B572" s="7">
        <v>420200077</v>
      </c>
      <c r="C572" s="8" t="s">
        <v>636</v>
      </c>
      <c r="D572" s="9">
        <v>118</v>
      </c>
      <c r="E572" s="10">
        <v>75</v>
      </c>
    </row>
    <row r="573" spans="2:5" x14ac:dyDescent="0.25">
      <c r="B573" s="7">
        <v>421200002</v>
      </c>
      <c r="C573" s="8" t="s">
        <v>637</v>
      </c>
      <c r="D573" s="9">
        <v>101</v>
      </c>
      <c r="E573" s="10">
        <v>61</v>
      </c>
    </row>
    <row r="574" spans="2:5" x14ac:dyDescent="0.25">
      <c r="B574" s="7">
        <v>424700007</v>
      </c>
      <c r="C574" s="8" t="s">
        <v>638</v>
      </c>
      <c r="D574" s="9">
        <v>2</v>
      </c>
      <c r="E574" s="10">
        <v>1</v>
      </c>
    </row>
    <row r="575" spans="2:5" x14ac:dyDescent="0.25">
      <c r="B575" s="7">
        <v>424700008</v>
      </c>
      <c r="C575" s="8" t="s">
        <v>639</v>
      </c>
      <c r="D575" s="9">
        <v>402</v>
      </c>
      <c r="E575" s="10">
        <v>212</v>
      </c>
    </row>
    <row r="576" spans="2:5" x14ac:dyDescent="0.25">
      <c r="B576" s="7">
        <v>427300002</v>
      </c>
      <c r="C576" s="8" t="s">
        <v>640</v>
      </c>
      <c r="D576" s="9">
        <v>149</v>
      </c>
      <c r="E576" s="10">
        <v>102</v>
      </c>
    </row>
    <row r="577" spans="2:5" x14ac:dyDescent="0.25">
      <c r="B577" s="7">
        <v>427300003</v>
      </c>
      <c r="C577" s="8" t="s">
        <v>1196</v>
      </c>
      <c r="D577" s="9">
        <v>432</v>
      </c>
      <c r="E577" s="10">
        <v>264</v>
      </c>
    </row>
    <row r="578" spans="2:5" x14ac:dyDescent="0.25">
      <c r="B578" s="7">
        <v>427300004</v>
      </c>
      <c r="C578" s="8" t="s">
        <v>641</v>
      </c>
      <c r="D578" s="9">
        <v>506</v>
      </c>
      <c r="E578" s="10">
        <v>299</v>
      </c>
    </row>
    <row r="579" spans="2:5" x14ac:dyDescent="0.25">
      <c r="B579" s="7">
        <v>427300006</v>
      </c>
      <c r="C579" s="8" t="s">
        <v>1197</v>
      </c>
      <c r="D579" s="9">
        <v>94</v>
      </c>
      <c r="E579" s="10">
        <v>58</v>
      </c>
    </row>
    <row r="580" spans="2:5" x14ac:dyDescent="0.25">
      <c r="B580" s="7">
        <v>427300007</v>
      </c>
      <c r="C580" s="8" t="s">
        <v>643</v>
      </c>
      <c r="D580" s="9">
        <v>34</v>
      </c>
      <c r="E580" s="10">
        <v>14</v>
      </c>
    </row>
    <row r="581" spans="2:5" x14ac:dyDescent="0.25">
      <c r="B581" s="7">
        <v>427500004</v>
      </c>
      <c r="C581" s="8" t="s">
        <v>644</v>
      </c>
      <c r="D581" s="9">
        <v>160</v>
      </c>
      <c r="E581" s="10">
        <v>104</v>
      </c>
    </row>
    <row r="582" spans="2:5" x14ac:dyDescent="0.25">
      <c r="B582" s="7">
        <v>427500009</v>
      </c>
      <c r="C582" s="8" t="s">
        <v>645</v>
      </c>
      <c r="D582" s="9">
        <v>8</v>
      </c>
      <c r="E582" s="10">
        <v>4</v>
      </c>
    </row>
    <row r="583" spans="2:5" x14ac:dyDescent="0.25">
      <c r="B583" s="7">
        <v>427700001</v>
      </c>
      <c r="C583" s="8" t="s">
        <v>646</v>
      </c>
      <c r="D583" s="9">
        <v>200</v>
      </c>
      <c r="E583" s="10">
        <v>56</v>
      </c>
    </row>
    <row r="584" spans="2:5" x14ac:dyDescent="0.25">
      <c r="B584" s="7">
        <v>427700003</v>
      </c>
      <c r="C584" s="8" t="s">
        <v>647</v>
      </c>
      <c r="D584" s="9">
        <v>101</v>
      </c>
      <c r="E584" s="10">
        <v>78</v>
      </c>
    </row>
    <row r="585" spans="2:5" x14ac:dyDescent="0.25">
      <c r="B585" s="7">
        <v>427700007</v>
      </c>
      <c r="C585" s="8" t="s">
        <v>648</v>
      </c>
      <c r="D585" s="9">
        <v>3</v>
      </c>
      <c r="E585" s="10">
        <v>2</v>
      </c>
    </row>
    <row r="586" spans="2:5" x14ac:dyDescent="0.25">
      <c r="B586" s="7">
        <v>440200007</v>
      </c>
      <c r="C586" s="8" t="s">
        <v>526</v>
      </c>
      <c r="D586" s="9">
        <v>160</v>
      </c>
      <c r="E586" s="10">
        <v>105</v>
      </c>
    </row>
    <row r="587" spans="2:5" x14ac:dyDescent="0.25">
      <c r="B587" s="7">
        <v>440200008</v>
      </c>
      <c r="C587" s="8" t="s">
        <v>529</v>
      </c>
      <c r="D587" s="9">
        <v>8</v>
      </c>
      <c r="E587" s="10">
        <v>2</v>
      </c>
    </row>
    <row r="588" spans="2:5" x14ac:dyDescent="0.25">
      <c r="B588" s="7">
        <v>440200009</v>
      </c>
      <c r="C588" s="8" t="s">
        <v>528</v>
      </c>
      <c r="D588" s="9">
        <v>4</v>
      </c>
      <c r="E588" s="10">
        <v>2</v>
      </c>
    </row>
    <row r="589" spans="2:5" x14ac:dyDescent="0.25">
      <c r="B589" s="7">
        <v>440200011</v>
      </c>
      <c r="C589" s="8" t="s">
        <v>527</v>
      </c>
      <c r="D589" s="9">
        <v>149</v>
      </c>
      <c r="E589" s="10">
        <v>93</v>
      </c>
    </row>
    <row r="590" spans="2:5" x14ac:dyDescent="0.25">
      <c r="B590" s="7">
        <v>440200026</v>
      </c>
      <c r="C590" s="8" t="s">
        <v>525</v>
      </c>
      <c r="D590" s="9">
        <v>102</v>
      </c>
      <c r="E590" s="10">
        <v>68</v>
      </c>
    </row>
    <row r="591" spans="2:5" x14ac:dyDescent="0.25">
      <c r="B591" s="7">
        <v>440800001</v>
      </c>
      <c r="C591" s="8" t="s">
        <v>1198</v>
      </c>
      <c r="D591" s="9">
        <v>4</v>
      </c>
      <c r="E591" s="10">
        <v>2</v>
      </c>
    </row>
    <row r="592" spans="2:5" x14ac:dyDescent="0.25">
      <c r="B592" s="7">
        <v>440800002</v>
      </c>
      <c r="C592" s="8" t="s">
        <v>531</v>
      </c>
      <c r="D592" s="9">
        <v>51</v>
      </c>
      <c r="E592" s="10">
        <v>29</v>
      </c>
    </row>
    <row r="593" spans="2:5" x14ac:dyDescent="0.25">
      <c r="B593" s="7">
        <v>440800008</v>
      </c>
      <c r="C593" s="8" t="s">
        <v>530</v>
      </c>
      <c r="D593" s="9">
        <v>26</v>
      </c>
      <c r="E593" s="10">
        <v>9</v>
      </c>
    </row>
    <row r="594" spans="2:5" x14ac:dyDescent="0.25">
      <c r="B594" s="7">
        <v>440800017</v>
      </c>
      <c r="C594" s="8" t="s">
        <v>1199</v>
      </c>
      <c r="D594" s="9">
        <v>5</v>
      </c>
      <c r="E594" s="10">
        <v>3</v>
      </c>
    </row>
    <row r="595" spans="2:5" x14ac:dyDescent="0.25">
      <c r="B595" s="7">
        <v>460200001</v>
      </c>
      <c r="C595" s="8" t="s">
        <v>762</v>
      </c>
      <c r="D595" s="9">
        <v>5</v>
      </c>
      <c r="E595" s="10">
        <v>3</v>
      </c>
    </row>
    <row r="596" spans="2:5" x14ac:dyDescent="0.25">
      <c r="B596" s="7">
        <v>460200008</v>
      </c>
      <c r="C596" s="8" t="s">
        <v>765</v>
      </c>
      <c r="D596" s="9">
        <v>73</v>
      </c>
      <c r="E596" s="10">
        <v>46</v>
      </c>
    </row>
    <row r="597" spans="2:5" x14ac:dyDescent="0.25">
      <c r="B597" s="7">
        <v>460200009</v>
      </c>
      <c r="C597" s="8" t="s">
        <v>766</v>
      </c>
      <c r="D597" s="9">
        <v>2</v>
      </c>
      <c r="E597" s="10">
        <v>1</v>
      </c>
    </row>
    <row r="598" spans="2:5" x14ac:dyDescent="0.25">
      <c r="B598" s="7">
        <v>460200010</v>
      </c>
      <c r="C598" s="8" t="s">
        <v>767</v>
      </c>
      <c r="D598" s="9">
        <v>38</v>
      </c>
      <c r="E598" s="10">
        <v>14</v>
      </c>
    </row>
    <row r="599" spans="2:5" x14ac:dyDescent="0.25">
      <c r="B599" s="7">
        <v>460200011</v>
      </c>
      <c r="C599" s="8" t="s">
        <v>768</v>
      </c>
      <c r="D599" s="9">
        <v>106</v>
      </c>
      <c r="E599" s="10">
        <v>35</v>
      </c>
    </row>
    <row r="600" spans="2:5" x14ac:dyDescent="0.25">
      <c r="B600" s="7">
        <v>460200046</v>
      </c>
      <c r="C600" s="8" t="s">
        <v>1200</v>
      </c>
      <c r="D600" s="9">
        <v>83</v>
      </c>
      <c r="E600" s="10">
        <v>57</v>
      </c>
    </row>
    <row r="601" spans="2:5" x14ac:dyDescent="0.25">
      <c r="B601" s="7">
        <v>460200048</v>
      </c>
      <c r="C601" s="8" t="s">
        <v>764</v>
      </c>
      <c r="D601" s="9">
        <v>16</v>
      </c>
      <c r="E601" s="10">
        <v>7</v>
      </c>
    </row>
    <row r="602" spans="2:5" x14ac:dyDescent="0.25">
      <c r="B602" s="7">
        <v>460200049</v>
      </c>
      <c r="C602" s="8" t="s">
        <v>763</v>
      </c>
      <c r="D602" s="9">
        <v>47</v>
      </c>
      <c r="E602" s="10">
        <v>24</v>
      </c>
    </row>
    <row r="603" spans="2:5" x14ac:dyDescent="0.25">
      <c r="B603" s="7">
        <v>460200050</v>
      </c>
      <c r="C603" s="8" t="s">
        <v>769</v>
      </c>
      <c r="D603" s="9">
        <v>164</v>
      </c>
      <c r="E603" s="10">
        <v>90</v>
      </c>
    </row>
    <row r="604" spans="2:5" x14ac:dyDescent="0.25">
      <c r="B604" s="7">
        <v>460200055</v>
      </c>
      <c r="C604" s="8" t="s">
        <v>770</v>
      </c>
      <c r="D604" s="9">
        <v>12</v>
      </c>
      <c r="E604" s="10">
        <v>8</v>
      </c>
    </row>
    <row r="605" spans="2:5" x14ac:dyDescent="0.25">
      <c r="B605" s="7">
        <v>460800001</v>
      </c>
      <c r="C605" s="8" t="s">
        <v>1201</v>
      </c>
      <c r="D605" s="9">
        <v>5</v>
      </c>
      <c r="E605" s="10">
        <v>3</v>
      </c>
    </row>
    <row r="606" spans="2:5" x14ac:dyDescent="0.25">
      <c r="B606" s="7">
        <v>460800002</v>
      </c>
      <c r="C606" s="8" t="s">
        <v>771</v>
      </c>
      <c r="D606" s="9">
        <v>1</v>
      </c>
      <c r="E606" s="10">
        <v>1</v>
      </c>
    </row>
    <row r="607" spans="2:5" x14ac:dyDescent="0.25">
      <c r="B607" s="7">
        <v>500200009</v>
      </c>
      <c r="C607" s="8" t="s">
        <v>649</v>
      </c>
      <c r="D607" s="9">
        <v>184</v>
      </c>
      <c r="E607" s="10">
        <v>99</v>
      </c>
    </row>
    <row r="608" spans="2:5" x14ac:dyDescent="0.25">
      <c r="B608" s="7">
        <v>500200019</v>
      </c>
      <c r="C608" s="8" t="s">
        <v>1202</v>
      </c>
      <c r="D608" s="9">
        <v>86</v>
      </c>
      <c r="E608" s="10">
        <v>39</v>
      </c>
    </row>
    <row r="609" spans="2:5" ht="24" x14ac:dyDescent="0.25">
      <c r="B609" s="7">
        <v>500200022</v>
      </c>
      <c r="C609" s="8" t="s">
        <v>650</v>
      </c>
      <c r="D609" s="9">
        <v>109</v>
      </c>
      <c r="E609" s="10">
        <v>71</v>
      </c>
    </row>
    <row r="610" spans="2:5" x14ac:dyDescent="0.25">
      <c r="B610" s="7">
        <v>500200030</v>
      </c>
      <c r="C610" s="8" t="s">
        <v>652</v>
      </c>
      <c r="D610" s="9">
        <v>294</v>
      </c>
      <c r="E610" s="10">
        <v>150</v>
      </c>
    </row>
    <row r="611" spans="2:5" x14ac:dyDescent="0.25">
      <c r="B611" s="7">
        <v>500200039</v>
      </c>
      <c r="C611" s="8" t="s">
        <v>653</v>
      </c>
      <c r="D611" s="9">
        <v>2</v>
      </c>
      <c r="E611" s="10">
        <v>1</v>
      </c>
    </row>
    <row r="612" spans="2:5" x14ac:dyDescent="0.25">
      <c r="B612" s="7">
        <v>500200040</v>
      </c>
      <c r="C612" s="8" t="s">
        <v>654</v>
      </c>
      <c r="D612" s="9">
        <v>2</v>
      </c>
      <c r="E612" s="10">
        <v>1</v>
      </c>
    </row>
    <row r="613" spans="2:5" ht="24" x14ac:dyDescent="0.25">
      <c r="B613" s="7">
        <v>500200046</v>
      </c>
      <c r="C613" s="8" t="s">
        <v>655</v>
      </c>
      <c r="D613" s="9">
        <v>77</v>
      </c>
      <c r="E613" s="10">
        <v>36</v>
      </c>
    </row>
    <row r="614" spans="2:5" x14ac:dyDescent="0.25">
      <c r="B614" s="7">
        <v>500200052</v>
      </c>
      <c r="C614" s="8" t="s">
        <v>656</v>
      </c>
      <c r="D614" s="9">
        <v>29</v>
      </c>
      <c r="E614" s="10">
        <v>17</v>
      </c>
    </row>
    <row r="615" spans="2:5" x14ac:dyDescent="0.25">
      <c r="B615" s="7">
        <v>500200062</v>
      </c>
      <c r="C615" s="8" t="s">
        <v>1203</v>
      </c>
      <c r="D615" s="9">
        <v>14</v>
      </c>
      <c r="E615" s="10">
        <v>10</v>
      </c>
    </row>
    <row r="616" spans="2:5" x14ac:dyDescent="0.25">
      <c r="B616" s="7">
        <v>540200009</v>
      </c>
      <c r="C616" s="8" t="s">
        <v>721</v>
      </c>
      <c r="D616" s="9">
        <v>191</v>
      </c>
      <c r="E616" s="10">
        <v>118</v>
      </c>
    </row>
    <row r="617" spans="2:5" x14ac:dyDescent="0.25">
      <c r="B617" s="7">
        <v>540200012</v>
      </c>
      <c r="C617" s="8" t="s">
        <v>722</v>
      </c>
      <c r="D617" s="9">
        <v>6</v>
      </c>
      <c r="E617" s="10">
        <v>3</v>
      </c>
    </row>
    <row r="618" spans="2:5" x14ac:dyDescent="0.25">
      <c r="B618" s="7">
        <v>540200013</v>
      </c>
      <c r="C618" s="8" t="s">
        <v>723</v>
      </c>
      <c r="D618" s="9">
        <v>115</v>
      </c>
      <c r="E618" s="10">
        <v>66</v>
      </c>
    </row>
    <row r="619" spans="2:5" x14ac:dyDescent="0.25">
      <c r="B619" s="7">
        <v>540200014</v>
      </c>
      <c r="C619" s="8" t="s">
        <v>724</v>
      </c>
      <c r="D619" s="9">
        <v>195</v>
      </c>
      <c r="E619" s="10">
        <v>97</v>
      </c>
    </row>
    <row r="620" spans="2:5" x14ac:dyDescent="0.25">
      <c r="B620" s="7">
        <v>540200015</v>
      </c>
      <c r="C620" s="8" t="s">
        <v>725</v>
      </c>
      <c r="D620" s="9">
        <v>106</v>
      </c>
      <c r="E620" s="10">
        <v>45</v>
      </c>
    </row>
    <row r="621" spans="2:5" x14ac:dyDescent="0.25">
      <c r="B621" s="7">
        <v>540200016</v>
      </c>
      <c r="C621" s="8" t="s">
        <v>726</v>
      </c>
      <c r="D621" s="9">
        <v>46</v>
      </c>
      <c r="E621" s="10">
        <v>30</v>
      </c>
    </row>
    <row r="622" spans="2:5" x14ac:dyDescent="0.25">
      <c r="B622" s="7">
        <v>540200017</v>
      </c>
      <c r="C622" s="8" t="s">
        <v>727</v>
      </c>
      <c r="D622" s="9">
        <v>22</v>
      </c>
      <c r="E622" s="10">
        <v>10</v>
      </c>
    </row>
    <row r="623" spans="2:5" x14ac:dyDescent="0.25">
      <c r="B623" s="7">
        <v>540200018</v>
      </c>
      <c r="C623" s="8" t="s">
        <v>728</v>
      </c>
      <c r="D623" s="9">
        <v>83</v>
      </c>
      <c r="E623" s="10">
        <v>43</v>
      </c>
    </row>
    <row r="624" spans="2:5" x14ac:dyDescent="0.25">
      <c r="B624" s="7">
        <v>540200025</v>
      </c>
      <c r="C624" s="8" t="s">
        <v>1204</v>
      </c>
      <c r="D624" s="9">
        <v>637</v>
      </c>
      <c r="E624" s="10">
        <v>337</v>
      </c>
    </row>
    <row r="625" spans="2:5" x14ac:dyDescent="0.25">
      <c r="B625" s="7">
        <v>546700003</v>
      </c>
      <c r="C625" s="8" t="s">
        <v>730</v>
      </c>
      <c r="D625" s="9">
        <v>146</v>
      </c>
      <c r="E625" s="10">
        <v>76</v>
      </c>
    </row>
    <row r="626" spans="2:5" x14ac:dyDescent="0.25">
      <c r="B626" s="7">
        <v>546700006</v>
      </c>
      <c r="C626" s="8" t="s">
        <v>731</v>
      </c>
      <c r="D626" s="9">
        <v>5</v>
      </c>
      <c r="E626" s="10">
        <v>3</v>
      </c>
    </row>
    <row r="627" spans="2:5" x14ac:dyDescent="0.25">
      <c r="B627" s="7">
        <v>546700009</v>
      </c>
      <c r="C627" s="8" t="s">
        <v>1205</v>
      </c>
      <c r="D627" s="9">
        <v>68</v>
      </c>
      <c r="E627" s="10">
        <v>48</v>
      </c>
    </row>
    <row r="628" spans="2:5" x14ac:dyDescent="0.25">
      <c r="B628" s="7">
        <v>546700010</v>
      </c>
      <c r="C628" s="8" t="s">
        <v>732</v>
      </c>
      <c r="D628" s="9">
        <v>187</v>
      </c>
      <c r="E628" s="10">
        <v>103</v>
      </c>
    </row>
    <row r="629" spans="2:5" x14ac:dyDescent="0.25">
      <c r="B629" s="7">
        <v>560200001</v>
      </c>
      <c r="C629" s="8" t="s">
        <v>781</v>
      </c>
      <c r="D629" s="9">
        <v>89</v>
      </c>
      <c r="E629" s="10">
        <v>53</v>
      </c>
    </row>
    <row r="630" spans="2:5" x14ac:dyDescent="0.25">
      <c r="B630" s="7">
        <v>560200004</v>
      </c>
      <c r="C630" s="8" t="s">
        <v>782</v>
      </c>
      <c r="D630" s="9">
        <v>52</v>
      </c>
      <c r="E630" s="10">
        <v>36</v>
      </c>
    </row>
    <row r="631" spans="2:5" x14ac:dyDescent="0.25">
      <c r="B631" s="7">
        <v>560800002</v>
      </c>
      <c r="C631" s="8" t="s">
        <v>783</v>
      </c>
      <c r="D631" s="9">
        <v>9</v>
      </c>
      <c r="E631" s="10">
        <v>5</v>
      </c>
    </row>
    <row r="632" spans="2:5" x14ac:dyDescent="0.25">
      <c r="B632" s="7">
        <v>561800003</v>
      </c>
      <c r="C632" s="8" t="s">
        <v>784</v>
      </c>
      <c r="D632" s="9">
        <v>53</v>
      </c>
      <c r="E632" s="10">
        <v>23</v>
      </c>
    </row>
    <row r="633" spans="2:5" x14ac:dyDescent="0.25">
      <c r="B633" s="7">
        <v>561800006</v>
      </c>
      <c r="C633" s="8" t="s">
        <v>785</v>
      </c>
      <c r="D633" s="9">
        <v>39</v>
      </c>
      <c r="E633" s="10">
        <v>22</v>
      </c>
    </row>
    <row r="634" spans="2:5" x14ac:dyDescent="0.25">
      <c r="B634" s="7">
        <v>566900002</v>
      </c>
      <c r="C634" s="8" t="s">
        <v>786</v>
      </c>
      <c r="D634" s="9">
        <v>149</v>
      </c>
      <c r="E634" s="10">
        <v>97</v>
      </c>
    </row>
    <row r="635" spans="2:5" x14ac:dyDescent="0.25">
      <c r="B635" s="7">
        <v>568700004</v>
      </c>
      <c r="C635" s="8" t="s">
        <v>787</v>
      </c>
      <c r="D635" s="9">
        <v>1</v>
      </c>
      <c r="E635" s="10">
        <v>1</v>
      </c>
    </row>
    <row r="636" spans="2:5" x14ac:dyDescent="0.25">
      <c r="B636" s="7">
        <v>568700006</v>
      </c>
      <c r="C636" s="8" t="s">
        <v>788</v>
      </c>
      <c r="D636" s="9">
        <v>2</v>
      </c>
      <c r="E636" s="10">
        <v>1</v>
      </c>
    </row>
    <row r="637" spans="2:5" ht="24" x14ac:dyDescent="0.25">
      <c r="B637" s="7">
        <v>600200009</v>
      </c>
      <c r="C637" s="8" t="s">
        <v>1206</v>
      </c>
      <c r="D637" s="9">
        <v>6</v>
      </c>
      <c r="E637" s="10">
        <v>2</v>
      </c>
    </row>
    <row r="638" spans="2:5" x14ac:dyDescent="0.25">
      <c r="B638" s="7">
        <v>600200012</v>
      </c>
      <c r="C638" s="8" t="s">
        <v>1207</v>
      </c>
      <c r="D638" s="9">
        <v>6</v>
      </c>
      <c r="E638" s="10">
        <v>1</v>
      </c>
    </row>
    <row r="639" spans="2:5" x14ac:dyDescent="0.25">
      <c r="B639" s="7">
        <v>600200035</v>
      </c>
      <c r="C639" s="8" t="s">
        <v>533</v>
      </c>
      <c r="D639" s="9">
        <v>37</v>
      </c>
      <c r="E639" s="10">
        <v>19</v>
      </c>
    </row>
    <row r="640" spans="2:5" x14ac:dyDescent="0.25">
      <c r="B640" s="7">
        <v>600200037</v>
      </c>
      <c r="C640" s="8" t="s">
        <v>532</v>
      </c>
      <c r="D640" s="9">
        <v>91</v>
      </c>
      <c r="E640" s="10">
        <v>54</v>
      </c>
    </row>
    <row r="641" spans="2:5" x14ac:dyDescent="0.25">
      <c r="B641" s="7">
        <v>601000006</v>
      </c>
      <c r="C641" s="8" t="s">
        <v>536</v>
      </c>
      <c r="D641" s="9">
        <v>70</v>
      </c>
      <c r="E641" s="10">
        <v>27</v>
      </c>
    </row>
    <row r="642" spans="2:5" x14ac:dyDescent="0.25">
      <c r="B642" s="7">
        <v>601000007</v>
      </c>
      <c r="C642" s="8" t="s">
        <v>535</v>
      </c>
      <c r="D642" s="9">
        <v>22</v>
      </c>
      <c r="E642" s="10">
        <v>10</v>
      </c>
    </row>
    <row r="643" spans="2:5" x14ac:dyDescent="0.25">
      <c r="B643" s="7">
        <v>601000009</v>
      </c>
      <c r="C643" s="8" t="s">
        <v>534</v>
      </c>
      <c r="D643" s="9">
        <v>87</v>
      </c>
      <c r="E643" s="10">
        <v>59</v>
      </c>
    </row>
    <row r="644" spans="2:5" x14ac:dyDescent="0.25">
      <c r="B644" s="7">
        <v>601000011</v>
      </c>
      <c r="C644" s="8" t="s">
        <v>537</v>
      </c>
      <c r="D644" s="9">
        <v>189</v>
      </c>
      <c r="E644" s="10">
        <v>133</v>
      </c>
    </row>
    <row r="645" spans="2:5" ht="24" x14ac:dyDescent="0.25">
      <c r="B645" s="7">
        <v>601000021</v>
      </c>
      <c r="C645" s="8" t="s">
        <v>1208</v>
      </c>
      <c r="D645" s="9">
        <v>378</v>
      </c>
      <c r="E645" s="10">
        <v>249</v>
      </c>
    </row>
    <row r="646" spans="2:5" x14ac:dyDescent="0.25">
      <c r="B646" s="7">
        <v>604300005</v>
      </c>
      <c r="C646" s="8" t="s">
        <v>1209</v>
      </c>
      <c r="D646" s="9">
        <v>151</v>
      </c>
      <c r="E646" s="10">
        <v>104</v>
      </c>
    </row>
    <row r="647" spans="2:5" x14ac:dyDescent="0.25">
      <c r="B647" s="7">
        <v>604300006</v>
      </c>
      <c r="C647" s="8" t="s">
        <v>1210</v>
      </c>
      <c r="D647" s="9">
        <v>115</v>
      </c>
      <c r="E647" s="10">
        <v>69</v>
      </c>
    </row>
    <row r="648" spans="2:5" x14ac:dyDescent="0.25">
      <c r="B648" s="7">
        <v>604300007</v>
      </c>
      <c r="C648" s="8" t="s">
        <v>538</v>
      </c>
      <c r="D648" s="9">
        <v>18</v>
      </c>
      <c r="E648" s="10">
        <v>9</v>
      </c>
    </row>
    <row r="649" spans="2:5" x14ac:dyDescent="0.25">
      <c r="B649" s="7">
        <v>620200001</v>
      </c>
      <c r="C649" s="8" t="s">
        <v>378</v>
      </c>
      <c r="D649" s="9">
        <v>67</v>
      </c>
      <c r="E649" s="10">
        <v>31</v>
      </c>
    </row>
    <row r="650" spans="2:5" x14ac:dyDescent="0.25">
      <c r="B650" s="7">
        <v>620200002</v>
      </c>
      <c r="C650" s="8" t="s">
        <v>373</v>
      </c>
      <c r="D650" s="9">
        <v>172</v>
      </c>
      <c r="E650" s="10">
        <v>84</v>
      </c>
    </row>
    <row r="651" spans="2:5" x14ac:dyDescent="0.25">
      <c r="B651" s="7">
        <v>620200003</v>
      </c>
      <c r="C651" s="8" t="s">
        <v>377</v>
      </c>
      <c r="D651" s="9">
        <v>104</v>
      </c>
      <c r="E651" s="10">
        <v>42</v>
      </c>
    </row>
    <row r="652" spans="2:5" x14ac:dyDescent="0.25">
      <c r="B652" s="7">
        <v>620200004</v>
      </c>
      <c r="C652" s="8" t="s">
        <v>379</v>
      </c>
      <c r="D652" s="9">
        <v>61</v>
      </c>
      <c r="E652" s="10">
        <v>10</v>
      </c>
    </row>
    <row r="653" spans="2:5" x14ac:dyDescent="0.25">
      <c r="B653" s="7">
        <v>620200007</v>
      </c>
      <c r="C653" s="8" t="s">
        <v>380</v>
      </c>
      <c r="D653" s="9">
        <v>125</v>
      </c>
      <c r="E653" s="10">
        <v>75</v>
      </c>
    </row>
    <row r="654" spans="2:5" x14ac:dyDescent="0.25">
      <c r="B654" s="7">
        <v>620200013</v>
      </c>
      <c r="C654" s="8" t="s">
        <v>372</v>
      </c>
      <c r="D654" s="9">
        <v>845</v>
      </c>
      <c r="E654" s="10">
        <v>453</v>
      </c>
    </row>
    <row r="655" spans="2:5" x14ac:dyDescent="0.25">
      <c r="B655" s="7">
        <v>620200015</v>
      </c>
      <c r="C655" s="8" t="s">
        <v>374</v>
      </c>
      <c r="D655" s="9">
        <v>313</v>
      </c>
      <c r="E655" s="10">
        <v>211</v>
      </c>
    </row>
    <row r="656" spans="2:5" x14ac:dyDescent="0.25">
      <c r="B656" s="7">
        <v>620200017</v>
      </c>
      <c r="C656" s="8" t="s">
        <v>381</v>
      </c>
      <c r="D656" s="9">
        <v>138</v>
      </c>
      <c r="E656" s="10">
        <v>63</v>
      </c>
    </row>
    <row r="657" spans="2:5" x14ac:dyDescent="0.25">
      <c r="B657" s="7">
        <v>620200040</v>
      </c>
      <c r="C657" s="8" t="s">
        <v>370</v>
      </c>
      <c r="D657" s="9">
        <v>22</v>
      </c>
      <c r="E657" s="10">
        <v>11</v>
      </c>
    </row>
    <row r="658" spans="2:5" x14ac:dyDescent="0.25">
      <c r="B658" s="7">
        <v>620200046</v>
      </c>
      <c r="C658" s="8" t="s">
        <v>382</v>
      </c>
      <c r="D658" s="9">
        <v>121</v>
      </c>
      <c r="E658" s="10">
        <v>75</v>
      </c>
    </row>
    <row r="659" spans="2:5" x14ac:dyDescent="0.25">
      <c r="B659" s="7">
        <v>620200057</v>
      </c>
      <c r="C659" s="8" t="s">
        <v>375</v>
      </c>
      <c r="D659" s="9">
        <v>4</v>
      </c>
      <c r="E659" s="10">
        <v>2</v>
      </c>
    </row>
    <row r="660" spans="2:5" x14ac:dyDescent="0.25">
      <c r="B660" s="7">
        <v>621200003</v>
      </c>
      <c r="C660" s="8" t="s">
        <v>376</v>
      </c>
      <c r="D660" s="9">
        <v>206</v>
      </c>
      <c r="E660" s="10">
        <v>146</v>
      </c>
    </row>
    <row r="661" spans="2:5" x14ac:dyDescent="0.25">
      <c r="B661" s="7">
        <v>621200012</v>
      </c>
      <c r="C661" s="8" t="s">
        <v>1211</v>
      </c>
      <c r="D661" s="9">
        <v>272</v>
      </c>
      <c r="E661" s="10">
        <v>158</v>
      </c>
    </row>
    <row r="662" spans="2:5" x14ac:dyDescent="0.25">
      <c r="B662" s="7">
        <v>624275401</v>
      </c>
      <c r="C662" s="8" t="s">
        <v>383</v>
      </c>
      <c r="D662" s="9">
        <v>14</v>
      </c>
      <c r="E662" s="10">
        <v>4</v>
      </c>
    </row>
    <row r="663" spans="2:5" x14ac:dyDescent="0.25">
      <c r="B663" s="7">
        <v>640600003</v>
      </c>
      <c r="C663" s="8" t="s">
        <v>475</v>
      </c>
      <c r="D663" s="9">
        <v>9</v>
      </c>
      <c r="E663" s="10">
        <v>6</v>
      </c>
    </row>
    <row r="664" spans="2:5" x14ac:dyDescent="0.25">
      <c r="B664" s="7">
        <v>640600004</v>
      </c>
      <c r="C664" s="8" t="s">
        <v>489</v>
      </c>
      <c r="D664" s="9">
        <v>66</v>
      </c>
      <c r="E664" s="10">
        <v>37</v>
      </c>
    </row>
    <row r="665" spans="2:5" x14ac:dyDescent="0.25">
      <c r="B665" s="7">
        <v>640600005</v>
      </c>
      <c r="C665" s="8" t="s">
        <v>482</v>
      </c>
      <c r="D665" s="9">
        <v>64</v>
      </c>
      <c r="E665" s="10">
        <v>32</v>
      </c>
    </row>
    <row r="666" spans="2:5" x14ac:dyDescent="0.25">
      <c r="B666" s="7">
        <v>640600006</v>
      </c>
      <c r="C666" s="8" t="s">
        <v>477</v>
      </c>
      <c r="D666" s="9">
        <v>64</v>
      </c>
      <c r="E666" s="10">
        <v>26</v>
      </c>
    </row>
    <row r="667" spans="2:5" x14ac:dyDescent="0.25">
      <c r="B667" s="7">
        <v>640600022</v>
      </c>
      <c r="C667" s="8" t="s">
        <v>1212</v>
      </c>
      <c r="D667" s="9">
        <v>92</v>
      </c>
      <c r="E667" s="10">
        <v>49</v>
      </c>
    </row>
    <row r="668" spans="2:5" x14ac:dyDescent="0.25">
      <c r="B668" s="7">
        <v>640800004</v>
      </c>
      <c r="C668" s="8" t="s">
        <v>484</v>
      </c>
      <c r="D668" s="9">
        <v>2</v>
      </c>
      <c r="E668" s="10">
        <v>1</v>
      </c>
    </row>
    <row r="669" spans="2:5" x14ac:dyDescent="0.25">
      <c r="B669" s="7">
        <v>641000014</v>
      </c>
      <c r="C669" s="8" t="s">
        <v>478</v>
      </c>
      <c r="D669" s="9">
        <v>14</v>
      </c>
      <c r="E669" s="10">
        <v>5</v>
      </c>
    </row>
    <row r="670" spans="2:5" x14ac:dyDescent="0.25">
      <c r="B670" s="7">
        <v>641000015</v>
      </c>
      <c r="C670" s="8" t="s">
        <v>487</v>
      </c>
      <c r="D670" s="9">
        <v>40</v>
      </c>
      <c r="E670" s="10">
        <v>28</v>
      </c>
    </row>
    <row r="671" spans="2:5" x14ac:dyDescent="0.25">
      <c r="B671" s="7">
        <v>641000016</v>
      </c>
      <c r="C671" s="8" t="s">
        <v>479</v>
      </c>
      <c r="D671" s="9">
        <v>301</v>
      </c>
      <c r="E671" s="10">
        <v>193</v>
      </c>
    </row>
    <row r="672" spans="2:5" x14ac:dyDescent="0.25">
      <c r="B672" s="7">
        <v>641000017</v>
      </c>
      <c r="C672" s="8" t="s">
        <v>491</v>
      </c>
      <c r="D672" s="9">
        <v>200</v>
      </c>
      <c r="E672" s="10">
        <v>138</v>
      </c>
    </row>
    <row r="673" spans="2:5" x14ac:dyDescent="0.25">
      <c r="B673" s="7">
        <v>641400001</v>
      </c>
      <c r="C673" s="8" t="s">
        <v>481</v>
      </c>
      <c r="D673" s="9">
        <v>277</v>
      </c>
      <c r="E673" s="10">
        <v>159</v>
      </c>
    </row>
    <row r="674" spans="2:5" x14ac:dyDescent="0.25">
      <c r="B674" s="7">
        <v>641400002</v>
      </c>
      <c r="C674" s="8" t="s">
        <v>480</v>
      </c>
      <c r="D674" s="9">
        <v>145</v>
      </c>
      <c r="E674" s="10">
        <v>99</v>
      </c>
    </row>
    <row r="675" spans="2:5" ht="24" x14ac:dyDescent="0.25">
      <c r="B675" s="7">
        <v>647900003</v>
      </c>
      <c r="C675" s="8" t="s">
        <v>476</v>
      </c>
      <c r="D675" s="9">
        <v>217</v>
      </c>
      <c r="E675" s="10">
        <v>177</v>
      </c>
    </row>
    <row r="676" spans="2:5" x14ac:dyDescent="0.25">
      <c r="B676" s="7">
        <v>647900005</v>
      </c>
      <c r="C676" s="8" t="s">
        <v>486</v>
      </c>
      <c r="D676" s="9">
        <v>15</v>
      </c>
      <c r="E676" s="10">
        <v>11</v>
      </c>
    </row>
    <row r="677" spans="2:5" x14ac:dyDescent="0.25">
      <c r="B677" s="7">
        <v>648500001</v>
      </c>
      <c r="C677" s="8" t="s">
        <v>485</v>
      </c>
      <c r="D677" s="9">
        <v>47</v>
      </c>
      <c r="E677" s="10">
        <v>36</v>
      </c>
    </row>
    <row r="678" spans="2:5" x14ac:dyDescent="0.25">
      <c r="B678" s="7">
        <v>648500002</v>
      </c>
      <c r="C678" s="8" t="s">
        <v>490</v>
      </c>
      <c r="D678" s="9">
        <v>120</v>
      </c>
      <c r="E678" s="10">
        <v>59</v>
      </c>
    </row>
    <row r="679" spans="2:5" x14ac:dyDescent="0.25">
      <c r="B679" s="7">
        <v>649300006</v>
      </c>
      <c r="C679" s="8" t="s">
        <v>488</v>
      </c>
      <c r="D679" s="9">
        <v>3</v>
      </c>
      <c r="E679" s="10">
        <v>2</v>
      </c>
    </row>
    <row r="680" spans="2:5" x14ac:dyDescent="0.25">
      <c r="B680" s="7">
        <v>660200015</v>
      </c>
      <c r="C680" s="8" t="s">
        <v>657</v>
      </c>
      <c r="D680" s="9">
        <v>75</v>
      </c>
      <c r="E680" s="10">
        <v>55</v>
      </c>
    </row>
    <row r="681" spans="2:5" x14ac:dyDescent="0.25">
      <c r="B681" s="7">
        <v>660200016</v>
      </c>
      <c r="C681" s="8" t="s">
        <v>658</v>
      </c>
      <c r="D681" s="9">
        <v>18</v>
      </c>
      <c r="E681" s="10">
        <v>4</v>
      </c>
    </row>
    <row r="682" spans="2:5" x14ac:dyDescent="0.25">
      <c r="B682" s="7">
        <v>660200017</v>
      </c>
      <c r="C682" s="8" t="s">
        <v>659</v>
      </c>
      <c r="D682" s="9">
        <v>2</v>
      </c>
      <c r="E682" s="10">
        <v>1</v>
      </c>
    </row>
    <row r="683" spans="2:5" x14ac:dyDescent="0.25">
      <c r="B683" s="7">
        <v>660200031</v>
      </c>
      <c r="C683" s="8" t="s">
        <v>660</v>
      </c>
      <c r="D683" s="9">
        <v>84</v>
      </c>
      <c r="E683" s="10">
        <v>38</v>
      </c>
    </row>
    <row r="684" spans="2:5" ht="24" x14ac:dyDescent="0.25">
      <c r="B684" s="7">
        <v>660200032</v>
      </c>
      <c r="C684" s="8" t="s">
        <v>661</v>
      </c>
      <c r="D684" s="9">
        <v>442</v>
      </c>
      <c r="E684" s="10">
        <v>272</v>
      </c>
    </row>
    <row r="685" spans="2:5" x14ac:dyDescent="0.25">
      <c r="B685" s="7">
        <v>660200033</v>
      </c>
      <c r="C685" s="8" t="s">
        <v>662</v>
      </c>
      <c r="D685" s="9">
        <v>26</v>
      </c>
      <c r="E685" s="10">
        <v>7</v>
      </c>
    </row>
    <row r="686" spans="2:5" x14ac:dyDescent="0.25">
      <c r="B686" s="7">
        <v>660200036</v>
      </c>
      <c r="C686" s="8" t="s">
        <v>663</v>
      </c>
      <c r="D686" s="9">
        <v>2</v>
      </c>
      <c r="E686" s="10">
        <v>1</v>
      </c>
    </row>
    <row r="687" spans="2:5" x14ac:dyDescent="0.25">
      <c r="B687" s="7">
        <v>660200039</v>
      </c>
      <c r="C687" s="8" t="s">
        <v>1213</v>
      </c>
      <c r="D687" s="9">
        <v>234</v>
      </c>
      <c r="E687" s="10">
        <v>79</v>
      </c>
    </row>
    <row r="688" spans="2:5" x14ac:dyDescent="0.25">
      <c r="B688" s="7">
        <v>660200040</v>
      </c>
      <c r="C688" s="8" t="s">
        <v>664</v>
      </c>
      <c r="D688" s="9">
        <v>267</v>
      </c>
      <c r="E688" s="10">
        <v>165</v>
      </c>
    </row>
    <row r="689" spans="2:5" x14ac:dyDescent="0.25">
      <c r="B689" s="7">
        <v>660200045</v>
      </c>
      <c r="C689" s="8" t="s">
        <v>665</v>
      </c>
      <c r="D689" s="9">
        <v>223</v>
      </c>
      <c r="E689" s="10">
        <v>124</v>
      </c>
    </row>
    <row r="690" spans="2:5" x14ac:dyDescent="0.25">
      <c r="B690" s="7">
        <v>661000004</v>
      </c>
      <c r="C690" s="8" t="s">
        <v>666</v>
      </c>
      <c r="D690" s="9">
        <v>4</v>
      </c>
      <c r="E690" s="10">
        <v>1</v>
      </c>
    </row>
    <row r="691" spans="2:5" x14ac:dyDescent="0.25">
      <c r="B691" s="7">
        <v>661000005</v>
      </c>
      <c r="C691" s="8" t="s">
        <v>667</v>
      </c>
      <c r="D691" s="9">
        <v>356</v>
      </c>
      <c r="E691" s="10">
        <v>189</v>
      </c>
    </row>
    <row r="692" spans="2:5" x14ac:dyDescent="0.25">
      <c r="B692" s="7">
        <v>661400005</v>
      </c>
      <c r="C692" s="8" t="s">
        <v>668</v>
      </c>
      <c r="D692" s="9">
        <v>46</v>
      </c>
      <c r="E692" s="10">
        <v>28</v>
      </c>
    </row>
    <row r="693" spans="2:5" ht="24" x14ac:dyDescent="0.25">
      <c r="B693" s="7">
        <v>661400006</v>
      </c>
      <c r="C693" s="8" t="s">
        <v>669</v>
      </c>
      <c r="D693" s="9">
        <v>24</v>
      </c>
      <c r="E693" s="10">
        <v>8</v>
      </c>
    </row>
    <row r="694" spans="2:5" x14ac:dyDescent="0.25">
      <c r="B694" s="7">
        <v>661400010</v>
      </c>
      <c r="C694" s="8" t="s">
        <v>670</v>
      </c>
      <c r="D694" s="9">
        <v>6</v>
      </c>
      <c r="E694" s="10">
        <v>1</v>
      </c>
    </row>
    <row r="695" spans="2:5" x14ac:dyDescent="0.25">
      <c r="B695" s="7">
        <v>661400017</v>
      </c>
      <c r="C695" s="8" t="s">
        <v>841</v>
      </c>
      <c r="D695" s="9">
        <v>104</v>
      </c>
      <c r="E695" s="10">
        <v>36</v>
      </c>
    </row>
    <row r="696" spans="2:5" x14ac:dyDescent="0.25">
      <c r="B696" s="7">
        <v>680200012</v>
      </c>
      <c r="C696" s="8" t="s">
        <v>563</v>
      </c>
      <c r="D696" s="9">
        <v>141</v>
      </c>
      <c r="E696" s="10">
        <v>106</v>
      </c>
    </row>
    <row r="697" spans="2:5" x14ac:dyDescent="0.25">
      <c r="B697" s="7">
        <v>680200037</v>
      </c>
      <c r="C697" s="8" t="s">
        <v>564</v>
      </c>
      <c r="D697" s="9">
        <v>12</v>
      </c>
      <c r="E697" s="10">
        <v>6</v>
      </c>
    </row>
    <row r="698" spans="2:5" x14ac:dyDescent="0.25">
      <c r="B698" s="7">
        <v>681000004</v>
      </c>
      <c r="C698" s="8" t="s">
        <v>565</v>
      </c>
      <c r="D698" s="9">
        <v>6</v>
      </c>
      <c r="E698" s="10">
        <v>3</v>
      </c>
    </row>
    <row r="699" spans="2:5" x14ac:dyDescent="0.25">
      <c r="B699" s="7">
        <v>681000005</v>
      </c>
      <c r="C699" s="8" t="s">
        <v>566</v>
      </c>
      <c r="D699" s="9">
        <v>24</v>
      </c>
      <c r="E699" s="10">
        <v>12</v>
      </c>
    </row>
    <row r="700" spans="2:5" x14ac:dyDescent="0.25">
      <c r="B700" s="7">
        <v>681000006</v>
      </c>
      <c r="C700" s="8" t="s">
        <v>1214</v>
      </c>
      <c r="D700" s="9">
        <v>10</v>
      </c>
      <c r="E700" s="10">
        <v>8</v>
      </c>
    </row>
    <row r="701" spans="2:5" x14ac:dyDescent="0.25">
      <c r="B701" s="7">
        <v>700200024</v>
      </c>
      <c r="C701" s="8" t="s">
        <v>671</v>
      </c>
      <c r="D701" s="9">
        <v>14</v>
      </c>
      <c r="E701" s="10">
        <v>7</v>
      </c>
    </row>
    <row r="702" spans="2:5" x14ac:dyDescent="0.25">
      <c r="B702" s="7">
        <v>700200030</v>
      </c>
      <c r="C702" s="8" t="s">
        <v>672</v>
      </c>
      <c r="D702" s="9">
        <v>2</v>
      </c>
      <c r="E702" s="10">
        <v>1</v>
      </c>
    </row>
    <row r="703" spans="2:5" x14ac:dyDescent="0.25">
      <c r="B703" s="7">
        <v>700200042</v>
      </c>
      <c r="C703" s="8" t="s">
        <v>674</v>
      </c>
      <c r="D703" s="9">
        <v>13</v>
      </c>
      <c r="E703" s="10">
        <v>8</v>
      </c>
    </row>
    <row r="704" spans="2:5" x14ac:dyDescent="0.25">
      <c r="B704" s="7">
        <v>700200046</v>
      </c>
      <c r="C704" s="8" t="s">
        <v>675</v>
      </c>
      <c r="D704" s="9">
        <v>144</v>
      </c>
      <c r="E704" s="10">
        <v>94</v>
      </c>
    </row>
    <row r="705" spans="2:5" x14ac:dyDescent="0.25">
      <c r="B705" s="7">
        <v>700200047</v>
      </c>
      <c r="C705" s="8" t="s">
        <v>1215</v>
      </c>
      <c r="D705" s="9">
        <v>24</v>
      </c>
      <c r="E705" s="10">
        <v>12</v>
      </c>
    </row>
    <row r="706" spans="2:5" x14ac:dyDescent="0.25">
      <c r="B706" s="7">
        <v>700200064</v>
      </c>
      <c r="C706" s="8" t="s">
        <v>676</v>
      </c>
      <c r="D706" s="9">
        <v>1</v>
      </c>
      <c r="E706" s="10">
        <v>1</v>
      </c>
    </row>
    <row r="707" spans="2:5" x14ac:dyDescent="0.25">
      <c r="B707" s="7">
        <v>700800002</v>
      </c>
      <c r="C707" s="8" t="s">
        <v>677</v>
      </c>
      <c r="D707" s="9">
        <v>18</v>
      </c>
      <c r="E707" s="10">
        <v>11</v>
      </c>
    </row>
    <row r="708" spans="2:5" x14ac:dyDescent="0.25">
      <c r="B708" s="7">
        <v>701400003</v>
      </c>
      <c r="C708" s="8" t="s">
        <v>1216</v>
      </c>
      <c r="D708" s="9">
        <v>22</v>
      </c>
      <c r="E708" s="10">
        <v>13</v>
      </c>
    </row>
    <row r="709" spans="2:5" ht="24" x14ac:dyDescent="0.25">
      <c r="B709" s="7">
        <v>701400009</v>
      </c>
      <c r="C709" s="8" t="s">
        <v>678</v>
      </c>
      <c r="D709" s="9">
        <v>344</v>
      </c>
      <c r="E709" s="10">
        <v>224</v>
      </c>
    </row>
    <row r="710" spans="2:5" x14ac:dyDescent="0.25">
      <c r="B710" s="7">
        <v>701800003</v>
      </c>
      <c r="C710" s="8" t="s">
        <v>679</v>
      </c>
      <c r="D710" s="9">
        <v>177</v>
      </c>
      <c r="E710" s="10">
        <v>132</v>
      </c>
    </row>
    <row r="711" spans="2:5" x14ac:dyDescent="0.25">
      <c r="B711" s="7">
        <v>705500007</v>
      </c>
      <c r="C711" s="8" t="s">
        <v>680</v>
      </c>
      <c r="D711" s="9">
        <v>13</v>
      </c>
      <c r="E711" s="10">
        <v>5</v>
      </c>
    </row>
    <row r="712" spans="2:5" x14ac:dyDescent="0.25">
      <c r="B712" s="7">
        <v>705500008</v>
      </c>
      <c r="C712" s="8" t="s">
        <v>681</v>
      </c>
      <c r="D712" s="9">
        <v>18</v>
      </c>
      <c r="E712" s="10">
        <v>5</v>
      </c>
    </row>
    <row r="713" spans="2:5" x14ac:dyDescent="0.25">
      <c r="B713" s="7">
        <v>740200018</v>
      </c>
      <c r="C713" s="8" t="s">
        <v>1217</v>
      </c>
      <c r="D713" s="9">
        <v>441</v>
      </c>
      <c r="E713" s="10">
        <v>233</v>
      </c>
    </row>
    <row r="714" spans="2:5" x14ac:dyDescent="0.25">
      <c r="B714" s="7">
        <v>740200022</v>
      </c>
      <c r="C714" s="8" t="s">
        <v>789</v>
      </c>
      <c r="D714" s="9">
        <v>46</v>
      </c>
      <c r="E714" s="10">
        <v>25</v>
      </c>
    </row>
    <row r="715" spans="2:5" x14ac:dyDescent="0.25">
      <c r="B715" s="7">
        <v>740200023</v>
      </c>
      <c r="C715" s="8" t="s">
        <v>790</v>
      </c>
      <c r="D715" s="9">
        <v>115</v>
      </c>
      <c r="E715" s="10">
        <v>47</v>
      </c>
    </row>
    <row r="716" spans="2:5" x14ac:dyDescent="0.25">
      <c r="B716" s="7">
        <v>740200024</v>
      </c>
      <c r="C716" s="8" t="s">
        <v>791</v>
      </c>
      <c r="D716" s="9">
        <v>192</v>
      </c>
      <c r="E716" s="10">
        <v>119</v>
      </c>
    </row>
    <row r="717" spans="2:5" x14ac:dyDescent="0.25">
      <c r="B717" s="7">
        <v>740200026</v>
      </c>
      <c r="C717" s="8" t="s">
        <v>792</v>
      </c>
      <c r="D717" s="9">
        <v>1</v>
      </c>
      <c r="E717" s="10">
        <v>1</v>
      </c>
    </row>
    <row r="718" spans="2:5" x14ac:dyDescent="0.25">
      <c r="B718" s="7">
        <v>740200027</v>
      </c>
      <c r="C718" s="8" t="s">
        <v>793</v>
      </c>
      <c r="D718" s="9">
        <v>22</v>
      </c>
      <c r="E718" s="10">
        <v>11</v>
      </c>
    </row>
    <row r="719" spans="2:5" x14ac:dyDescent="0.25">
      <c r="B719" s="7">
        <v>740200028</v>
      </c>
      <c r="C719" s="8" t="s">
        <v>794</v>
      </c>
      <c r="D719" s="9">
        <v>4</v>
      </c>
      <c r="E719" s="10">
        <v>2</v>
      </c>
    </row>
    <row r="720" spans="2:5" x14ac:dyDescent="0.25">
      <c r="B720" s="7">
        <v>740200029</v>
      </c>
      <c r="C720" s="8" t="s">
        <v>795</v>
      </c>
      <c r="D720" s="9">
        <v>9</v>
      </c>
      <c r="E720" s="10">
        <v>3</v>
      </c>
    </row>
    <row r="721" spans="2:5" x14ac:dyDescent="0.25">
      <c r="B721" s="7">
        <v>740200030</v>
      </c>
      <c r="C721" s="8" t="s">
        <v>1218</v>
      </c>
      <c r="D721" s="9">
        <v>153</v>
      </c>
      <c r="E721" s="10">
        <v>120</v>
      </c>
    </row>
    <row r="722" spans="2:5" x14ac:dyDescent="0.25">
      <c r="B722" s="7">
        <v>740200031</v>
      </c>
      <c r="C722" s="8" t="s">
        <v>796</v>
      </c>
      <c r="D722" s="9">
        <v>13</v>
      </c>
      <c r="E722" s="10">
        <v>6</v>
      </c>
    </row>
    <row r="723" spans="2:5" x14ac:dyDescent="0.25">
      <c r="B723" s="7">
        <v>740200036</v>
      </c>
      <c r="C723" s="8" t="s">
        <v>797</v>
      </c>
      <c r="D723" s="9">
        <v>76</v>
      </c>
      <c r="E723" s="10">
        <v>38</v>
      </c>
    </row>
    <row r="724" spans="2:5" x14ac:dyDescent="0.25">
      <c r="B724" s="7">
        <v>740200037</v>
      </c>
      <c r="C724" s="8" t="s">
        <v>798</v>
      </c>
      <c r="D724" s="9">
        <v>101</v>
      </c>
      <c r="E724" s="10">
        <v>82</v>
      </c>
    </row>
    <row r="725" spans="2:5" x14ac:dyDescent="0.25">
      <c r="B725" s="7">
        <v>740200038</v>
      </c>
      <c r="C725" s="8" t="s">
        <v>1219</v>
      </c>
      <c r="D725" s="9">
        <v>329</v>
      </c>
      <c r="E725" s="10">
        <v>214</v>
      </c>
    </row>
    <row r="726" spans="2:5" x14ac:dyDescent="0.25">
      <c r="B726" s="7">
        <v>740200042</v>
      </c>
      <c r="C726" s="8" t="s">
        <v>799</v>
      </c>
      <c r="D726" s="9">
        <v>9</v>
      </c>
      <c r="E726" s="10">
        <v>6</v>
      </c>
    </row>
    <row r="727" spans="2:5" x14ac:dyDescent="0.25">
      <c r="B727" s="7">
        <v>740200055</v>
      </c>
      <c r="C727" s="8" t="s">
        <v>800</v>
      </c>
      <c r="D727" s="9">
        <v>78</v>
      </c>
      <c r="E727" s="10">
        <v>48</v>
      </c>
    </row>
    <row r="728" spans="2:5" x14ac:dyDescent="0.25">
      <c r="B728" s="7">
        <v>740200065</v>
      </c>
      <c r="C728" s="8" t="s">
        <v>801</v>
      </c>
      <c r="D728" s="9">
        <v>6</v>
      </c>
      <c r="E728" s="10">
        <v>2</v>
      </c>
    </row>
    <row r="729" spans="2:5" x14ac:dyDescent="0.25">
      <c r="B729" s="7">
        <v>740200068</v>
      </c>
      <c r="C729" s="8" t="s">
        <v>802</v>
      </c>
      <c r="D729" s="9">
        <v>31</v>
      </c>
      <c r="E729" s="10">
        <v>25</v>
      </c>
    </row>
    <row r="730" spans="2:5" x14ac:dyDescent="0.25">
      <c r="B730" s="7">
        <v>740200087</v>
      </c>
      <c r="C730" s="8" t="s">
        <v>1220</v>
      </c>
      <c r="D730" s="9">
        <v>39</v>
      </c>
      <c r="E730" s="10">
        <v>18</v>
      </c>
    </row>
    <row r="731" spans="2:5" x14ac:dyDescent="0.25">
      <c r="B731" s="7">
        <v>740600004</v>
      </c>
      <c r="C731" s="8" t="s">
        <v>803</v>
      </c>
      <c r="D731" s="9">
        <v>249</v>
      </c>
      <c r="E731" s="10">
        <v>180</v>
      </c>
    </row>
    <row r="732" spans="2:5" x14ac:dyDescent="0.25">
      <c r="B732" s="7">
        <v>740600005</v>
      </c>
      <c r="C732" s="8" t="s">
        <v>804</v>
      </c>
      <c r="D732" s="9">
        <v>10</v>
      </c>
      <c r="E732" s="10">
        <v>5</v>
      </c>
    </row>
    <row r="733" spans="2:5" x14ac:dyDescent="0.25">
      <c r="B733" s="7">
        <v>740600006</v>
      </c>
      <c r="C733" s="8" t="s">
        <v>805</v>
      </c>
      <c r="D733" s="9">
        <v>478</v>
      </c>
      <c r="E733" s="10">
        <v>279</v>
      </c>
    </row>
    <row r="734" spans="2:5" x14ac:dyDescent="0.25">
      <c r="B734" s="7">
        <v>740600012</v>
      </c>
      <c r="C734" s="8" t="s">
        <v>1221</v>
      </c>
      <c r="D734" s="9">
        <v>95</v>
      </c>
      <c r="E734" s="10">
        <v>49</v>
      </c>
    </row>
    <row r="735" spans="2:5" x14ac:dyDescent="0.25">
      <c r="B735" s="7">
        <v>741000003</v>
      </c>
      <c r="C735" s="8" t="s">
        <v>806</v>
      </c>
      <c r="D735" s="9">
        <v>115</v>
      </c>
      <c r="E735" s="10">
        <v>19</v>
      </c>
    </row>
    <row r="736" spans="2:5" ht="24" x14ac:dyDescent="0.25">
      <c r="B736" s="7">
        <v>741400002</v>
      </c>
      <c r="C736" s="8" t="s">
        <v>1222</v>
      </c>
      <c r="D736" s="9">
        <v>518</v>
      </c>
      <c r="E736" s="10">
        <v>294</v>
      </c>
    </row>
    <row r="737" spans="2:5" x14ac:dyDescent="0.25">
      <c r="B737" s="7">
        <v>741400003</v>
      </c>
      <c r="C737" s="8" t="s">
        <v>1223</v>
      </c>
      <c r="D737" s="9">
        <v>4</v>
      </c>
      <c r="E737" s="10">
        <v>1</v>
      </c>
    </row>
    <row r="738" spans="2:5" x14ac:dyDescent="0.25">
      <c r="B738" s="7">
        <v>741400004</v>
      </c>
      <c r="C738" s="8" t="s">
        <v>807</v>
      </c>
      <c r="D738" s="9">
        <v>10</v>
      </c>
      <c r="E738" s="10">
        <v>3</v>
      </c>
    </row>
    <row r="739" spans="2:5" x14ac:dyDescent="0.25">
      <c r="B739" s="7">
        <v>741400009</v>
      </c>
      <c r="C739" s="8" t="s">
        <v>808</v>
      </c>
      <c r="D739" s="9">
        <v>34</v>
      </c>
      <c r="E739" s="10">
        <v>12</v>
      </c>
    </row>
    <row r="740" spans="2:5" x14ac:dyDescent="0.25">
      <c r="B740" s="7">
        <v>741400010</v>
      </c>
      <c r="C740" s="8" t="s">
        <v>809</v>
      </c>
      <c r="D740" s="9">
        <v>233</v>
      </c>
      <c r="E740" s="10">
        <v>127</v>
      </c>
    </row>
    <row r="741" spans="2:5" x14ac:dyDescent="0.25">
      <c r="B741" s="7">
        <v>741400023</v>
      </c>
      <c r="C741" s="8" t="s">
        <v>810</v>
      </c>
      <c r="D741" s="9">
        <v>87</v>
      </c>
      <c r="E741" s="10">
        <v>41</v>
      </c>
    </row>
    <row r="742" spans="2:5" x14ac:dyDescent="0.25">
      <c r="B742" s="7">
        <v>741400024</v>
      </c>
      <c r="C742" s="8" t="s">
        <v>811</v>
      </c>
      <c r="D742" s="9">
        <v>110</v>
      </c>
      <c r="E742" s="10">
        <v>79</v>
      </c>
    </row>
    <row r="743" spans="2:5" x14ac:dyDescent="0.25">
      <c r="B743" s="7">
        <v>741400028</v>
      </c>
      <c r="C743" s="8" t="s">
        <v>1224</v>
      </c>
      <c r="D743" s="9">
        <v>151</v>
      </c>
      <c r="E743" s="10">
        <v>72</v>
      </c>
    </row>
    <row r="744" spans="2:5" x14ac:dyDescent="0.25">
      <c r="B744" s="7">
        <v>760200005</v>
      </c>
      <c r="C744" s="8" t="s">
        <v>540</v>
      </c>
      <c r="D744" s="9">
        <v>206</v>
      </c>
      <c r="E744" s="10">
        <v>141</v>
      </c>
    </row>
    <row r="745" spans="2:5" x14ac:dyDescent="0.25">
      <c r="B745" s="7">
        <v>760200012</v>
      </c>
      <c r="C745" s="8" t="s">
        <v>541</v>
      </c>
      <c r="D745" s="9">
        <v>71</v>
      </c>
      <c r="E745" s="10">
        <v>52</v>
      </c>
    </row>
    <row r="746" spans="2:5" x14ac:dyDescent="0.25">
      <c r="B746" s="7">
        <v>760200013</v>
      </c>
      <c r="C746" s="8" t="s">
        <v>539</v>
      </c>
      <c r="D746" s="9">
        <v>322</v>
      </c>
      <c r="E746" s="10">
        <v>157</v>
      </c>
    </row>
    <row r="747" spans="2:5" x14ac:dyDescent="0.25">
      <c r="B747" s="7">
        <v>760200022</v>
      </c>
      <c r="C747" s="8" t="s">
        <v>1225</v>
      </c>
      <c r="D747" s="9">
        <v>3</v>
      </c>
      <c r="E747" s="10">
        <v>2</v>
      </c>
    </row>
    <row r="748" spans="2:5" x14ac:dyDescent="0.25">
      <c r="B748" s="7">
        <v>760200031</v>
      </c>
      <c r="C748" s="8" t="s">
        <v>1226</v>
      </c>
      <c r="D748" s="9">
        <v>53</v>
      </c>
      <c r="E748" s="10">
        <v>34</v>
      </c>
    </row>
    <row r="749" spans="2:5" x14ac:dyDescent="0.25">
      <c r="B749" s="7">
        <v>761200010</v>
      </c>
      <c r="C749" s="8" t="s">
        <v>542</v>
      </c>
      <c r="D749" s="9">
        <v>32</v>
      </c>
      <c r="E749" s="10">
        <v>15</v>
      </c>
    </row>
    <row r="750" spans="2:5" x14ac:dyDescent="0.25">
      <c r="B750" s="7">
        <v>761200023</v>
      </c>
      <c r="C750" s="8" t="s">
        <v>1227</v>
      </c>
      <c r="D750" s="9">
        <v>12</v>
      </c>
      <c r="E750" s="10">
        <v>7</v>
      </c>
    </row>
    <row r="751" spans="2:5" x14ac:dyDescent="0.25">
      <c r="B751" s="7">
        <v>766300002</v>
      </c>
      <c r="C751" s="8" t="s">
        <v>842</v>
      </c>
      <c r="D751" s="9">
        <v>90</v>
      </c>
      <c r="E751" s="10">
        <v>57</v>
      </c>
    </row>
    <row r="752" spans="2:5" x14ac:dyDescent="0.25">
      <c r="B752" s="7">
        <v>780200009</v>
      </c>
      <c r="C752" s="8" t="s">
        <v>545</v>
      </c>
      <c r="D752" s="9">
        <v>189</v>
      </c>
      <c r="E752" s="10">
        <v>134</v>
      </c>
    </row>
    <row r="753" spans="2:5" x14ac:dyDescent="0.25">
      <c r="B753" s="7">
        <v>780200010</v>
      </c>
      <c r="C753" s="8" t="s">
        <v>543</v>
      </c>
      <c r="D753" s="9">
        <v>166</v>
      </c>
      <c r="E753" s="10">
        <v>101</v>
      </c>
    </row>
    <row r="754" spans="2:5" x14ac:dyDescent="0.25">
      <c r="B754" s="7">
        <v>780200011</v>
      </c>
      <c r="C754" s="8" t="s">
        <v>544</v>
      </c>
      <c r="D754" s="9">
        <v>272</v>
      </c>
      <c r="E754" s="10">
        <v>172</v>
      </c>
    </row>
    <row r="755" spans="2:5" x14ac:dyDescent="0.25">
      <c r="B755" s="7">
        <v>780200014</v>
      </c>
      <c r="C755" s="8" t="s">
        <v>1228</v>
      </c>
      <c r="D755" s="9">
        <v>311</v>
      </c>
      <c r="E755" s="10">
        <v>175</v>
      </c>
    </row>
    <row r="756" spans="2:5" x14ac:dyDescent="0.25">
      <c r="B756" s="7">
        <v>780200016</v>
      </c>
      <c r="C756" s="8" t="s">
        <v>546</v>
      </c>
      <c r="D756" s="9">
        <v>16</v>
      </c>
      <c r="E756" s="10">
        <v>4</v>
      </c>
    </row>
    <row r="757" spans="2:5" x14ac:dyDescent="0.25">
      <c r="B757" s="7">
        <v>781800006</v>
      </c>
      <c r="C757" s="8" t="s">
        <v>1229</v>
      </c>
      <c r="D757" s="9">
        <v>4</v>
      </c>
      <c r="E757" s="10">
        <v>1</v>
      </c>
    </row>
    <row r="758" spans="2:5" x14ac:dyDescent="0.25">
      <c r="B758" s="7">
        <v>781800015</v>
      </c>
      <c r="C758" s="8" t="s">
        <v>1230</v>
      </c>
      <c r="D758" s="9">
        <v>35</v>
      </c>
      <c r="E758" s="10">
        <v>16</v>
      </c>
    </row>
    <row r="759" spans="2:5" x14ac:dyDescent="0.25">
      <c r="B759" s="7">
        <v>800600003</v>
      </c>
      <c r="C759" s="8" t="s">
        <v>1231</v>
      </c>
      <c r="D759" s="9">
        <v>94</v>
      </c>
      <c r="E759" s="10">
        <v>45</v>
      </c>
    </row>
    <row r="760" spans="2:5" x14ac:dyDescent="0.25">
      <c r="B760" s="7">
        <v>800600005</v>
      </c>
      <c r="C760" s="8" t="s">
        <v>1232</v>
      </c>
      <c r="D760" s="9">
        <v>24</v>
      </c>
      <c r="E760" s="10">
        <v>14</v>
      </c>
    </row>
    <row r="761" spans="2:5" x14ac:dyDescent="0.25">
      <c r="B761" s="7">
        <v>800600007</v>
      </c>
      <c r="C761" s="8" t="s">
        <v>1233</v>
      </c>
      <c r="D761" s="9">
        <v>9</v>
      </c>
      <c r="E761" s="10">
        <v>6</v>
      </c>
    </row>
    <row r="762" spans="2:5" x14ac:dyDescent="0.25">
      <c r="B762" s="7">
        <v>800600018</v>
      </c>
      <c r="C762" s="8" t="s">
        <v>1234</v>
      </c>
      <c r="D762" s="9">
        <v>178</v>
      </c>
      <c r="E762" s="10">
        <v>77</v>
      </c>
    </row>
    <row r="763" spans="2:5" x14ac:dyDescent="0.25">
      <c r="B763" s="7">
        <v>800800003</v>
      </c>
      <c r="C763" s="8" t="s">
        <v>1235</v>
      </c>
      <c r="D763" s="9">
        <v>8</v>
      </c>
      <c r="E763" s="10">
        <v>2</v>
      </c>
    </row>
    <row r="764" spans="2:5" x14ac:dyDescent="0.25">
      <c r="B764" s="7">
        <v>800800004</v>
      </c>
      <c r="C764" s="8" t="s">
        <v>1236</v>
      </c>
      <c r="D764" s="9">
        <v>41</v>
      </c>
      <c r="E764" s="10">
        <v>21</v>
      </c>
    </row>
    <row r="765" spans="2:5" x14ac:dyDescent="0.25">
      <c r="B765" s="7">
        <v>800800012</v>
      </c>
      <c r="C765" s="8" t="s">
        <v>1237</v>
      </c>
      <c r="D765" s="9">
        <v>77</v>
      </c>
      <c r="E765" s="10">
        <v>36</v>
      </c>
    </row>
    <row r="766" spans="2:5" s="13" customFormat="1" x14ac:dyDescent="0.25">
      <c r="B766" s="34">
        <v>800800015</v>
      </c>
      <c r="C766" s="35" t="s">
        <v>1238</v>
      </c>
      <c r="D766" s="36">
        <v>6</v>
      </c>
      <c r="E766" s="37">
        <v>3</v>
      </c>
    </row>
    <row r="767" spans="2:5" x14ac:dyDescent="0.25">
      <c r="B767" s="7">
        <v>800800027</v>
      </c>
      <c r="C767" s="8" t="s">
        <v>1239</v>
      </c>
      <c r="D767" s="9">
        <v>749</v>
      </c>
      <c r="E767" s="10">
        <v>312</v>
      </c>
    </row>
    <row r="768" spans="2:5" x14ac:dyDescent="0.25">
      <c r="B768" s="7">
        <v>800800033</v>
      </c>
      <c r="C768" s="8" t="s">
        <v>591</v>
      </c>
      <c r="D768" s="9">
        <v>100</v>
      </c>
      <c r="E768" s="10">
        <v>34</v>
      </c>
    </row>
    <row r="769" spans="2:5" x14ac:dyDescent="0.25">
      <c r="B769" s="7">
        <v>800800034</v>
      </c>
      <c r="C769" s="8" t="s">
        <v>1240</v>
      </c>
      <c r="D769" s="9">
        <v>110</v>
      </c>
      <c r="E769" s="10">
        <v>48</v>
      </c>
    </row>
    <row r="770" spans="2:5" ht="24" x14ac:dyDescent="0.25">
      <c r="B770" s="7">
        <v>801000003</v>
      </c>
      <c r="C770" s="8" t="s">
        <v>1241</v>
      </c>
      <c r="D770" s="9">
        <v>541</v>
      </c>
      <c r="E770" s="10">
        <v>289</v>
      </c>
    </row>
    <row r="771" spans="2:5" x14ac:dyDescent="0.25">
      <c r="B771" s="7">
        <v>801000007</v>
      </c>
      <c r="C771" s="8" t="s">
        <v>1242</v>
      </c>
      <c r="D771" s="9">
        <v>124</v>
      </c>
      <c r="E771" s="10">
        <v>60</v>
      </c>
    </row>
    <row r="772" spans="2:5" x14ac:dyDescent="0.25">
      <c r="B772" s="7">
        <v>801000017</v>
      </c>
      <c r="C772" s="8" t="s">
        <v>1243</v>
      </c>
      <c r="D772" s="9">
        <v>291</v>
      </c>
      <c r="E772" s="10">
        <v>184</v>
      </c>
    </row>
    <row r="773" spans="2:5" x14ac:dyDescent="0.25">
      <c r="B773" s="7">
        <v>801000018</v>
      </c>
      <c r="C773" s="8" t="s">
        <v>1244</v>
      </c>
      <c r="D773" s="9">
        <v>318</v>
      </c>
      <c r="E773" s="10">
        <v>208</v>
      </c>
    </row>
    <row r="774" spans="2:5" x14ac:dyDescent="0.25">
      <c r="B774" s="7">
        <v>801000019</v>
      </c>
      <c r="C774" s="8" t="s">
        <v>1245</v>
      </c>
      <c r="D774" s="9">
        <v>25</v>
      </c>
      <c r="E774" s="10">
        <v>14</v>
      </c>
    </row>
    <row r="775" spans="2:5" x14ac:dyDescent="0.25">
      <c r="B775" s="7">
        <v>801000021</v>
      </c>
      <c r="C775" s="8" t="s">
        <v>1246</v>
      </c>
      <c r="D775" s="9">
        <v>4</v>
      </c>
      <c r="E775" s="10">
        <v>1</v>
      </c>
    </row>
    <row r="776" spans="2:5" x14ac:dyDescent="0.25">
      <c r="B776" s="7">
        <v>801000024</v>
      </c>
      <c r="C776" s="8" t="s">
        <v>1247</v>
      </c>
      <c r="D776" s="9">
        <v>177</v>
      </c>
      <c r="E776" s="10">
        <v>127</v>
      </c>
    </row>
    <row r="777" spans="2:5" x14ac:dyDescent="0.25">
      <c r="B777" s="7">
        <v>801000025</v>
      </c>
      <c r="C777" s="8" t="s">
        <v>590</v>
      </c>
      <c r="D777" s="9">
        <v>109</v>
      </c>
      <c r="E777" s="10">
        <v>53</v>
      </c>
    </row>
    <row r="778" spans="2:5" x14ac:dyDescent="0.25">
      <c r="B778" s="7">
        <v>801000026</v>
      </c>
      <c r="C778" s="8" t="s">
        <v>589</v>
      </c>
      <c r="D778" s="9">
        <v>265</v>
      </c>
      <c r="E778" s="10">
        <v>120</v>
      </c>
    </row>
    <row r="779" spans="2:5" x14ac:dyDescent="0.25">
      <c r="B779" s="7">
        <v>801200004</v>
      </c>
      <c r="C779" s="8" t="s">
        <v>1248</v>
      </c>
      <c r="D779" s="9">
        <v>30</v>
      </c>
      <c r="E779" s="10">
        <v>17</v>
      </c>
    </row>
    <row r="780" spans="2:5" x14ac:dyDescent="0.25">
      <c r="B780" s="7">
        <v>801200006</v>
      </c>
      <c r="C780" s="8" t="s">
        <v>1249</v>
      </c>
      <c r="D780" s="9">
        <v>197</v>
      </c>
      <c r="E780" s="10">
        <v>143</v>
      </c>
    </row>
    <row r="781" spans="2:5" x14ac:dyDescent="0.25">
      <c r="B781" s="7">
        <v>801200007</v>
      </c>
      <c r="C781" s="8" t="s">
        <v>1250</v>
      </c>
      <c r="D781" s="9">
        <v>21</v>
      </c>
      <c r="E781" s="10">
        <v>3</v>
      </c>
    </row>
    <row r="782" spans="2:5" x14ac:dyDescent="0.25">
      <c r="B782" s="7">
        <v>801200008</v>
      </c>
      <c r="C782" s="8" t="s">
        <v>1251</v>
      </c>
      <c r="D782" s="9">
        <v>20</v>
      </c>
      <c r="E782" s="10">
        <v>1</v>
      </c>
    </row>
    <row r="783" spans="2:5" x14ac:dyDescent="0.25">
      <c r="B783" s="7">
        <v>801200011</v>
      </c>
      <c r="C783" s="8" t="s">
        <v>843</v>
      </c>
      <c r="D783" s="9">
        <v>30</v>
      </c>
      <c r="E783" s="10">
        <v>5</v>
      </c>
    </row>
    <row r="784" spans="2:5" x14ac:dyDescent="0.25">
      <c r="B784" s="7">
        <v>801200012</v>
      </c>
      <c r="C784" s="8" t="s">
        <v>1252</v>
      </c>
      <c r="D784" s="9">
        <v>170</v>
      </c>
      <c r="E784" s="10">
        <v>111</v>
      </c>
    </row>
    <row r="785" spans="2:5" x14ac:dyDescent="0.25">
      <c r="B785" s="7">
        <v>801200022</v>
      </c>
      <c r="C785" s="8" t="s">
        <v>1253</v>
      </c>
      <c r="D785" s="9">
        <v>8</v>
      </c>
      <c r="E785" s="10">
        <v>4</v>
      </c>
    </row>
    <row r="786" spans="2:5" x14ac:dyDescent="0.25">
      <c r="B786" s="7">
        <v>801200024</v>
      </c>
      <c r="C786" s="8" t="s">
        <v>1254</v>
      </c>
      <c r="D786" s="9">
        <v>15</v>
      </c>
      <c r="E786" s="10">
        <v>10</v>
      </c>
    </row>
    <row r="787" spans="2:5" x14ac:dyDescent="0.25">
      <c r="B787" s="7">
        <v>801200040</v>
      </c>
      <c r="C787" s="8" t="s">
        <v>844</v>
      </c>
      <c r="D787" s="9">
        <v>169</v>
      </c>
      <c r="E787" s="10">
        <v>58</v>
      </c>
    </row>
    <row r="788" spans="2:5" x14ac:dyDescent="0.25">
      <c r="B788" s="7">
        <v>801200041</v>
      </c>
      <c r="C788" s="8" t="s">
        <v>588</v>
      </c>
      <c r="D788" s="9">
        <v>117</v>
      </c>
      <c r="E788" s="10">
        <v>53</v>
      </c>
    </row>
    <row r="789" spans="2:5" x14ac:dyDescent="0.25">
      <c r="B789" s="7">
        <v>801200043</v>
      </c>
      <c r="C789" s="8" t="s">
        <v>1255</v>
      </c>
      <c r="D789" s="9">
        <v>40</v>
      </c>
      <c r="E789" s="10">
        <v>20</v>
      </c>
    </row>
    <row r="790" spans="2:5" x14ac:dyDescent="0.25">
      <c r="B790" s="7">
        <v>801200045</v>
      </c>
      <c r="C790" s="8" t="s">
        <v>1256</v>
      </c>
      <c r="D790" s="9">
        <v>193</v>
      </c>
      <c r="E790" s="10">
        <v>81</v>
      </c>
    </row>
    <row r="791" spans="2:5" x14ac:dyDescent="0.25">
      <c r="B791" s="7">
        <v>801200046</v>
      </c>
      <c r="C791" s="8" t="s">
        <v>587</v>
      </c>
      <c r="D791" s="9">
        <v>25</v>
      </c>
      <c r="E791" s="10">
        <v>14</v>
      </c>
    </row>
    <row r="792" spans="2:5" x14ac:dyDescent="0.25">
      <c r="B792" s="7">
        <v>801400004</v>
      </c>
      <c r="C792" s="8" t="s">
        <v>1257</v>
      </c>
      <c r="D792" s="9">
        <v>1</v>
      </c>
      <c r="E792" s="10">
        <v>1</v>
      </c>
    </row>
    <row r="793" spans="2:5" x14ac:dyDescent="0.25">
      <c r="B793" s="7">
        <v>801400006</v>
      </c>
      <c r="C793" s="8" t="s">
        <v>1258</v>
      </c>
      <c r="D793" s="9">
        <v>36</v>
      </c>
      <c r="E793" s="10">
        <v>6</v>
      </c>
    </row>
    <row r="794" spans="2:5" x14ac:dyDescent="0.25">
      <c r="B794" s="7">
        <v>801400009</v>
      </c>
      <c r="C794" s="8" t="s">
        <v>1259</v>
      </c>
      <c r="D794" s="9">
        <v>30</v>
      </c>
      <c r="E794" s="10">
        <v>15</v>
      </c>
    </row>
    <row r="795" spans="2:5" x14ac:dyDescent="0.25">
      <c r="B795" s="7">
        <v>801600003</v>
      </c>
      <c r="C795" s="8" t="s">
        <v>1260</v>
      </c>
      <c r="D795" s="9">
        <v>9</v>
      </c>
      <c r="E795" s="10">
        <v>6</v>
      </c>
    </row>
    <row r="796" spans="2:5" x14ac:dyDescent="0.25">
      <c r="B796" s="7">
        <v>801600012</v>
      </c>
      <c r="C796" s="8" t="s">
        <v>584</v>
      </c>
      <c r="D796" s="9">
        <v>458</v>
      </c>
      <c r="E796" s="10">
        <v>150</v>
      </c>
    </row>
    <row r="797" spans="2:5" x14ac:dyDescent="0.25">
      <c r="B797" s="7">
        <v>801600013</v>
      </c>
      <c r="C797" s="8" t="s">
        <v>1261</v>
      </c>
      <c r="D797" s="9">
        <v>124</v>
      </c>
      <c r="E797" s="10">
        <v>74</v>
      </c>
    </row>
    <row r="798" spans="2:5" x14ac:dyDescent="0.25">
      <c r="B798" s="7">
        <v>801600015</v>
      </c>
      <c r="C798" s="8" t="s">
        <v>1262</v>
      </c>
      <c r="D798" s="9">
        <v>24</v>
      </c>
      <c r="E798" s="10">
        <v>21</v>
      </c>
    </row>
    <row r="799" spans="2:5" x14ac:dyDescent="0.25">
      <c r="B799" s="7">
        <v>801600061</v>
      </c>
      <c r="C799" s="8" t="s">
        <v>1263</v>
      </c>
      <c r="D799" s="9">
        <v>174</v>
      </c>
      <c r="E799" s="10">
        <v>69</v>
      </c>
    </row>
    <row r="800" spans="2:5" x14ac:dyDescent="0.25">
      <c r="B800" s="7">
        <v>801600074</v>
      </c>
      <c r="C800" s="8" t="s">
        <v>1264</v>
      </c>
      <c r="D800" s="9">
        <v>641</v>
      </c>
      <c r="E800" s="10">
        <v>345</v>
      </c>
    </row>
    <row r="801" spans="2:5" x14ac:dyDescent="0.25">
      <c r="B801" s="7">
        <v>801600079</v>
      </c>
      <c r="C801" s="8" t="s">
        <v>586</v>
      </c>
      <c r="D801" s="9">
        <v>93</v>
      </c>
      <c r="E801" s="10">
        <v>33</v>
      </c>
    </row>
    <row r="802" spans="2:5" x14ac:dyDescent="0.25">
      <c r="B802" s="7">
        <v>801600081</v>
      </c>
      <c r="C802" s="8" t="s">
        <v>585</v>
      </c>
      <c r="D802" s="9">
        <v>212</v>
      </c>
      <c r="E802" s="10">
        <v>106</v>
      </c>
    </row>
    <row r="803" spans="2:5" x14ac:dyDescent="0.25">
      <c r="B803" s="7">
        <v>801800003</v>
      </c>
      <c r="C803" s="8" t="s">
        <v>1265</v>
      </c>
      <c r="D803" s="9">
        <v>10</v>
      </c>
      <c r="E803" s="10">
        <v>7</v>
      </c>
    </row>
    <row r="804" spans="2:5" x14ac:dyDescent="0.25">
      <c r="B804" s="7">
        <v>801800015</v>
      </c>
      <c r="C804" s="8" t="s">
        <v>1266</v>
      </c>
      <c r="D804" s="9">
        <v>389</v>
      </c>
      <c r="E804" s="10">
        <v>243</v>
      </c>
    </row>
    <row r="805" spans="2:5" x14ac:dyDescent="0.25">
      <c r="B805" s="7">
        <v>804400003</v>
      </c>
      <c r="C805" s="8" t="s">
        <v>595</v>
      </c>
      <c r="D805" s="9">
        <v>78</v>
      </c>
      <c r="E805" s="10">
        <v>30</v>
      </c>
    </row>
    <row r="806" spans="2:5" x14ac:dyDescent="0.25">
      <c r="B806" s="7">
        <v>804400024</v>
      </c>
      <c r="C806" s="8" t="s">
        <v>1267</v>
      </c>
      <c r="D806" s="9">
        <v>88</v>
      </c>
      <c r="E806" s="10">
        <v>42</v>
      </c>
    </row>
    <row r="807" spans="2:5" x14ac:dyDescent="0.25">
      <c r="B807" s="7">
        <v>804400025</v>
      </c>
      <c r="C807" s="8" t="s">
        <v>594</v>
      </c>
      <c r="D807" s="9">
        <v>6</v>
      </c>
      <c r="E807" s="10">
        <v>3</v>
      </c>
    </row>
    <row r="808" spans="2:5" x14ac:dyDescent="0.25">
      <c r="B808" s="7">
        <v>804465401</v>
      </c>
      <c r="C808" s="8" t="s">
        <v>596</v>
      </c>
      <c r="D808" s="9">
        <v>274</v>
      </c>
      <c r="E808" s="10">
        <v>156</v>
      </c>
    </row>
    <row r="809" spans="2:5" x14ac:dyDescent="0.25">
      <c r="B809" s="7">
        <v>804465402</v>
      </c>
      <c r="C809" s="8" t="s">
        <v>1268</v>
      </c>
      <c r="D809" s="9">
        <v>101</v>
      </c>
      <c r="E809" s="10">
        <v>51</v>
      </c>
    </row>
    <row r="810" spans="2:5" x14ac:dyDescent="0.25">
      <c r="B810" s="7">
        <v>804475401</v>
      </c>
      <c r="C810" s="8" t="s">
        <v>1269</v>
      </c>
      <c r="D810" s="9">
        <v>55</v>
      </c>
      <c r="E810" s="10">
        <v>34</v>
      </c>
    </row>
    <row r="811" spans="2:5" x14ac:dyDescent="0.25">
      <c r="B811" s="7">
        <v>804900004</v>
      </c>
      <c r="C811" s="8" t="s">
        <v>1270</v>
      </c>
      <c r="D811" s="9">
        <v>346</v>
      </c>
      <c r="E811" s="10">
        <v>187</v>
      </c>
    </row>
    <row r="812" spans="2:5" x14ac:dyDescent="0.25">
      <c r="B812" s="7">
        <v>804900005</v>
      </c>
      <c r="C812" s="8" t="s">
        <v>1271</v>
      </c>
      <c r="D812" s="9">
        <v>824</v>
      </c>
      <c r="E812" s="10">
        <v>381</v>
      </c>
    </row>
    <row r="813" spans="2:5" x14ac:dyDescent="0.25">
      <c r="B813" s="7">
        <v>804900010</v>
      </c>
      <c r="C813" s="8" t="s">
        <v>1272</v>
      </c>
      <c r="D813" s="9">
        <v>66</v>
      </c>
      <c r="E813" s="10">
        <v>38</v>
      </c>
    </row>
    <row r="814" spans="2:5" x14ac:dyDescent="0.25">
      <c r="B814" s="7">
        <v>805200008</v>
      </c>
      <c r="C814" s="8" t="s">
        <v>597</v>
      </c>
      <c r="D814" s="9">
        <v>37</v>
      </c>
      <c r="E814" s="10">
        <v>24</v>
      </c>
    </row>
    <row r="815" spans="2:5" x14ac:dyDescent="0.25">
      <c r="B815" s="7">
        <v>805277402</v>
      </c>
      <c r="C815" s="8" t="s">
        <v>846</v>
      </c>
      <c r="D815" s="9">
        <v>20</v>
      </c>
      <c r="E815" s="10">
        <v>10</v>
      </c>
    </row>
    <row r="816" spans="2:5" x14ac:dyDescent="0.25">
      <c r="B816" s="7">
        <v>806000001</v>
      </c>
      <c r="C816" s="8" t="s">
        <v>598</v>
      </c>
      <c r="D816" s="9">
        <v>98</v>
      </c>
      <c r="E816" s="10">
        <v>56</v>
      </c>
    </row>
    <row r="817" spans="2:5" x14ac:dyDescent="0.25">
      <c r="B817" s="7">
        <v>806900002</v>
      </c>
      <c r="C817" s="8" t="s">
        <v>1273</v>
      </c>
      <c r="D817" s="9">
        <v>82</v>
      </c>
      <c r="E817" s="10">
        <v>57</v>
      </c>
    </row>
    <row r="818" spans="2:5" x14ac:dyDescent="0.25">
      <c r="B818" s="7">
        <v>806900004</v>
      </c>
      <c r="C818" s="8" t="s">
        <v>1274</v>
      </c>
      <c r="D818" s="9">
        <v>37</v>
      </c>
      <c r="E818" s="10">
        <v>19</v>
      </c>
    </row>
    <row r="819" spans="2:5" x14ac:dyDescent="0.25">
      <c r="B819" s="7">
        <v>807400002</v>
      </c>
      <c r="C819" s="8" t="s">
        <v>1275</v>
      </c>
      <c r="D819" s="9">
        <v>185</v>
      </c>
      <c r="E819" s="10">
        <v>94</v>
      </c>
    </row>
    <row r="820" spans="2:5" x14ac:dyDescent="0.25">
      <c r="B820" s="7">
        <v>807477401</v>
      </c>
      <c r="C820" s="8" t="s">
        <v>593</v>
      </c>
      <c r="D820" s="9">
        <v>31</v>
      </c>
      <c r="E820" s="10">
        <v>16</v>
      </c>
    </row>
    <row r="821" spans="2:5" x14ac:dyDescent="0.25">
      <c r="B821" s="7">
        <v>807600007</v>
      </c>
      <c r="C821" s="8" t="s">
        <v>1276</v>
      </c>
      <c r="D821" s="9">
        <v>153</v>
      </c>
      <c r="E821" s="10">
        <v>78</v>
      </c>
    </row>
    <row r="822" spans="2:5" x14ac:dyDescent="0.25">
      <c r="B822" s="7">
        <v>807600028</v>
      </c>
      <c r="C822" s="8" t="s">
        <v>592</v>
      </c>
      <c r="D822" s="9">
        <v>219</v>
      </c>
      <c r="E822" s="10">
        <v>99</v>
      </c>
    </row>
    <row r="823" spans="2:5" x14ac:dyDescent="0.25">
      <c r="B823" s="7">
        <v>807665201</v>
      </c>
      <c r="C823" s="8" t="s">
        <v>1277</v>
      </c>
      <c r="D823" s="9">
        <v>144</v>
      </c>
      <c r="E823" s="10">
        <v>70</v>
      </c>
    </row>
    <row r="824" spans="2:5" x14ac:dyDescent="0.25">
      <c r="B824" s="7">
        <v>809600006</v>
      </c>
      <c r="C824" s="8" t="s">
        <v>1278</v>
      </c>
      <c r="D824" s="9">
        <v>169</v>
      </c>
      <c r="E824" s="10">
        <v>114</v>
      </c>
    </row>
    <row r="825" spans="2:5" s="13" customFormat="1" x14ac:dyDescent="0.25">
      <c r="B825" s="34">
        <v>809635210</v>
      </c>
      <c r="C825" s="35" t="s">
        <v>599</v>
      </c>
      <c r="D825" s="36">
        <v>68</v>
      </c>
      <c r="E825" s="37">
        <v>35</v>
      </c>
    </row>
    <row r="826" spans="2:5" x14ac:dyDescent="0.25">
      <c r="B826" s="7">
        <v>840200008</v>
      </c>
      <c r="C826" s="8" t="s">
        <v>427</v>
      </c>
      <c r="D826" s="9">
        <v>5</v>
      </c>
      <c r="E826" s="10">
        <v>3</v>
      </c>
    </row>
    <row r="827" spans="2:5" x14ac:dyDescent="0.25">
      <c r="B827" s="7">
        <v>840200009</v>
      </c>
      <c r="C827" s="8" t="s">
        <v>423</v>
      </c>
      <c r="D827" s="9">
        <v>20</v>
      </c>
      <c r="E827" s="10">
        <v>8</v>
      </c>
    </row>
    <row r="828" spans="2:5" x14ac:dyDescent="0.25">
      <c r="B828" s="7">
        <v>840200011</v>
      </c>
      <c r="C828" s="8" t="s">
        <v>429</v>
      </c>
      <c r="D828" s="9">
        <v>144</v>
      </c>
      <c r="E828" s="10">
        <v>83</v>
      </c>
    </row>
    <row r="829" spans="2:5" x14ac:dyDescent="0.25">
      <c r="B829" s="7">
        <v>840200012</v>
      </c>
      <c r="C829" s="8" t="s">
        <v>418</v>
      </c>
      <c r="D829" s="9">
        <v>222</v>
      </c>
      <c r="E829" s="10">
        <v>54</v>
      </c>
    </row>
    <row r="830" spans="2:5" x14ac:dyDescent="0.25">
      <c r="B830" s="7">
        <v>840200013</v>
      </c>
      <c r="C830" s="8" t="s">
        <v>421</v>
      </c>
      <c r="D830" s="9">
        <v>41</v>
      </c>
      <c r="E830" s="10">
        <v>27</v>
      </c>
    </row>
    <row r="831" spans="2:5" x14ac:dyDescent="0.25">
      <c r="B831" s="7">
        <v>840200015</v>
      </c>
      <c r="C831" s="8" t="s">
        <v>428</v>
      </c>
      <c r="D831" s="9">
        <v>26</v>
      </c>
      <c r="E831" s="10">
        <v>15</v>
      </c>
    </row>
    <row r="832" spans="2:5" x14ac:dyDescent="0.25">
      <c r="B832" s="7">
        <v>840200017</v>
      </c>
      <c r="C832" s="8" t="s">
        <v>1279</v>
      </c>
      <c r="D832" s="9">
        <v>11</v>
      </c>
      <c r="E832" s="10">
        <v>10</v>
      </c>
    </row>
    <row r="833" spans="2:5" x14ac:dyDescent="0.25">
      <c r="B833" s="7">
        <v>840200021</v>
      </c>
      <c r="C833" s="8" t="s">
        <v>1280</v>
      </c>
      <c r="D833" s="9">
        <v>42</v>
      </c>
      <c r="E833" s="10">
        <v>27</v>
      </c>
    </row>
    <row r="834" spans="2:5" x14ac:dyDescent="0.25">
      <c r="B834" s="7">
        <v>840200034</v>
      </c>
      <c r="C834" s="8" t="s">
        <v>419</v>
      </c>
      <c r="D834" s="9">
        <v>32</v>
      </c>
      <c r="E834" s="10">
        <v>25</v>
      </c>
    </row>
    <row r="835" spans="2:5" x14ac:dyDescent="0.25">
      <c r="B835" s="7">
        <v>840200057</v>
      </c>
      <c r="C835" s="8" t="s">
        <v>420</v>
      </c>
      <c r="D835" s="9">
        <v>230</v>
      </c>
      <c r="E835" s="10">
        <v>153</v>
      </c>
    </row>
    <row r="836" spans="2:5" x14ac:dyDescent="0.25">
      <c r="B836" s="7">
        <v>840200059</v>
      </c>
      <c r="C836" s="8" t="s">
        <v>424</v>
      </c>
      <c r="D836" s="9">
        <v>79</v>
      </c>
      <c r="E836" s="10">
        <v>53</v>
      </c>
    </row>
    <row r="837" spans="2:5" x14ac:dyDescent="0.25">
      <c r="B837" s="7">
        <v>840200075</v>
      </c>
      <c r="C837" s="8" t="s">
        <v>425</v>
      </c>
      <c r="D837" s="9">
        <v>28</v>
      </c>
      <c r="E837" s="10">
        <v>14</v>
      </c>
    </row>
    <row r="838" spans="2:5" x14ac:dyDescent="0.25">
      <c r="B838" s="7">
        <v>840600006</v>
      </c>
      <c r="C838" s="8" t="s">
        <v>422</v>
      </c>
      <c r="D838" s="9">
        <v>4</v>
      </c>
      <c r="E838" s="10">
        <v>2</v>
      </c>
    </row>
    <row r="839" spans="2:5" x14ac:dyDescent="0.25">
      <c r="B839" s="7">
        <v>840600009</v>
      </c>
      <c r="C839" s="8" t="s">
        <v>426</v>
      </c>
      <c r="D839" s="9">
        <v>25</v>
      </c>
      <c r="E839" s="10">
        <v>16</v>
      </c>
    </row>
    <row r="840" spans="2:5" x14ac:dyDescent="0.25">
      <c r="B840" s="7">
        <v>880200006</v>
      </c>
      <c r="C840" s="8" t="s">
        <v>401</v>
      </c>
      <c r="D840" s="9">
        <v>30</v>
      </c>
      <c r="E840" s="10">
        <v>24</v>
      </c>
    </row>
    <row r="841" spans="2:5" x14ac:dyDescent="0.25">
      <c r="B841" s="7">
        <v>880200010</v>
      </c>
      <c r="C841" s="8" t="s">
        <v>402</v>
      </c>
      <c r="D841" s="9">
        <v>8</v>
      </c>
      <c r="E841" s="10">
        <v>6</v>
      </c>
    </row>
    <row r="842" spans="2:5" x14ac:dyDescent="0.25">
      <c r="B842" s="7">
        <v>880200012</v>
      </c>
      <c r="C842" s="8" t="s">
        <v>416</v>
      </c>
      <c r="D842" s="9">
        <v>49</v>
      </c>
      <c r="E842" s="10">
        <v>29</v>
      </c>
    </row>
    <row r="843" spans="2:5" x14ac:dyDescent="0.25">
      <c r="B843" s="7">
        <v>880200015</v>
      </c>
      <c r="C843" s="8" t="s">
        <v>399</v>
      </c>
      <c r="D843" s="9">
        <v>130</v>
      </c>
      <c r="E843" s="10">
        <v>99</v>
      </c>
    </row>
    <row r="844" spans="2:5" x14ac:dyDescent="0.25">
      <c r="B844" s="7">
        <v>880200017</v>
      </c>
      <c r="C844" s="8" t="s">
        <v>1281</v>
      </c>
      <c r="D844" s="9">
        <v>107</v>
      </c>
      <c r="E844" s="10">
        <v>58</v>
      </c>
    </row>
    <row r="845" spans="2:5" x14ac:dyDescent="0.25">
      <c r="B845" s="7">
        <v>880200018</v>
      </c>
      <c r="C845" s="8" t="s">
        <v>411</v>
      </c>
      <c r="D845" s="9">
        <v>50</v>
      </c>
      <c r="E845" s="10">
        <v>27</v>
      </c>
    </row>
    <row r="846" spans="2:5" x14ac:dyDescent="0.25">
      <c r="B846" s="7">
        <v>880200021</v>
      </c>
      <c r="C846" s="8" t="s">
        <v>408</v>
      </c>
      <c r="D846" s="9">
        <v>307</v>
      </c>
      <c r="E846" s="10">
        <v>155</v>
      </c>
    </row>
    <row r="847" spans="2:5" x14ac:dyDescent="0.25">
      <c r="B847" s="7">
        <v>880200022</v>
      </c>
      <c r="C847" s="8" t="s">
        <v>412</v>
      </c>
      <c r="D847" s="9">
        <v>290</v>
      </c>
      <c r="E847" s="10">
        <v>164</v>
      </c>
    </row>
    <row r="848" spans="2:5" x14ac:dyDescent="0.25">
      <c r="B848" s="7">
        <v>880200023</v>
      </c>
      <c r="C848" s="8" t="s">
        <v>406</v>
      </c>
      <c r="D848" s="9">
        <v>85</v>
      </c>
      <c r="E848" s="10">
        <v>40</v>
      </c>
    </row>
    <row r="849" spans="2:5" x14ac:dyDescent="0.25">
      <c r="B849" s="7">
        <v>880200025</v>
      </c>
      <c r="C849" s="8" t="s">
        <v>410</v>
      </c>
      <c r="D849" s="9">
        <v>30</v>
      </c>
      <c r="E849" s="10">
        <v>21</v>
      </c>
    </row>
    <row r="850" spans="2:5" x14ac:dyDescent="0.25">
      <c r="B850" s="7">
        <v>880200033</v>
      </c>
      <c r="C850" s="8" t="s">
        <v>1282</v>
      </c>
      <c r="D850" s="9">
        <v>1</v>
      </c>
      <c r="E850" s="10">
        <v>1</v>
      </c>
    </row>
    <row r="851" spans="2:5" x14ac:dyDescent="0.25">
      <c r="B851" s="7">
        <v>880200040</v>
      </c>
      <c r="C851" s="8" t="s">
        <v>404</v>
      </c>
      <c r="D851" s="9">
        <v>32</v>
      </c>
      <c r="E851" s="10">
        <v>20</v>
      </c>
    </row>
    <row r="852" spans="2:5" x14ac:dyDescent="0.25">
      <c r="B852" s="7">
        <v>880200052</v>
      </c>
      <c r="C852" s="8" t="s">
        <v>400</v>
      </c>
      <c r="D852" s="9">
        <v>305</v>
      </c>
      <c r="E852" s="10">
        <v>200</v>
      </c>
    </row>
    <row r="853" spans="2:5" x14ac:dyDescent="0.25">
      <c r="B853" s="7">
        <v>880200053</v>
      </c>
      <c r="C853" s="8" t="s">
        <v>403</v>
      </c>
      <c r="D853" s="9">
        <v>18</v>
      </c>
      <c r="E853" s="10">
        <v>8</v>
      </c>
    </row>
    <row r="854" spans="2:5" x14ac:dyDescent="0.25">
      <c r="B854" s="7">
        <v>880200063</v>
      </c>
      <c r="C854" s="8" t="s">
        <v>1283</v>
      </c>
      <c r="D854" s="9">
        <v>2</v>
      </c>
      <c r="E854" s="10">
        <v>1</v>
      </c>
    </row>
    <row r="855" spans="2:5" x14ac:dyDescent="0.25">
      <c r="B855" s="7">
        <v>880200069</v>
      </c>
      <c r="C855" s="8" t="s">
        <v>413</v>
      </c>
      <c r="D855" s="9">
        <v>330</v>
      </c>
      <c r="E855" s="10">
        <v>224</v>
      </c>
    </row>
    <row r="856" spans="2:5" x14ac:dyDescent="0.25">
      <c r="B856" s="7">
        <v>880200084</v>
      </c>
      <c r="C856" s="8" t="s">
        <v>414</v>
      </c>
      <c r="D856" s="9">
        <v>25</v>
      </c>
      <c r="E856" s="10">
        <v>3</v>
      </c>
    </row>
    <row r="857" spans="2:5" x14ac:dyDescent="0.25">
      <c r="B857" s="7">
        <v>885100003</v>
      </c>
      <c r="C857" s="8" t="s">
        <v>398</v>
      </c>
      <c r="D857" s="9">
        <v>153</v>
      </c>
      <c r="E857" s="10">
        <v>117</v>
      </c>
    </row>
    <row r="858" spans="2:5" x14ac:dyDescent="0.25">
      <c r="B858" s="7">
        <v>885100006</v>
      </c>
      <c r="C858" s="8" t="s">
        <v>407</v>
      </c>
      <c r="D858" s="9">
        <v>54</v>
      </c>
      <c r="E858" s="10">
        <v>38</v>
      </c>
    </row>
    <row r="859" spans="2:5" x14ac:dyDescent="0.25">
      <c r="B859" s="7">
        <v>887600003</v>
      </c>
      <c r="C859" s="8" t="s">
        <v>1284</v>
      </c>
      <c r="D859" s="9">
        <v>16</v>
      </c>
      <c r="E859" s="10">
        <v>7</v>
      </c>
    </row>
    <row r="860" spans="2:5" x14ac:dyDescent="0.25">
      <c r="B860" s="7">
        <v>887600004</v>
      </c>
      <c r="C860" s="8" t="s">
        <v>417</v>
      </c>
      <c r="D860" s="9">
        <v>19</v>
      </c>
      <c r="E860" s="10">
        <v>10</v>
      </c>
    </row>
    <row r="861" spans="2:5" x14ac:dyDescent="0.25">
      <c r="B861" s="7">
        <v>888300003</v>
      </c>
      <c r="C861" s="8" t="s">
        <v>1285</v>
      </c>
      <c r="D861" s="9">
        <v>1</v>
      </c>
      <c r="E861" s="10">
        <v>1</v>
      </c>
    </row>
    <row r="862" spans="2:5" x14ac:dyDescent="0.25">
      <c r="B862" s="7">
        <v>888300007</v>
      </c>
      <c r="C862" s="8" t="s">
        <v>405</v>
      </c>
      <c r="D862" s="9">
        <v>122</v>
      </c>
      <c r="E862" s="10">
        <v>91</v>
      </c>
    </row>
    <row r="863" spans="2:5" x14ac:dyDescent="0.25">
      <c r="B863" s="7">
        <v>888300016</v>
      </c>
      <c r="C863" s="8" t="s">
        <v>409</v>
      </c>
      <c r="D863" s="9">
        <v>367</v>
      </c>
      <c r="E863" s="10">
        <v>159</v>
      </c>
    </row>
    <row r="864" spans="2:5" x14ac:dyDescent="0.25">
      <c r="B864" s="7">
        <v>900200004</v>
      </c>
      <c r="C864" s="8" t="s">
        <v>394</v>
      </c>
      <c r="D864" s="9">
        <v>39</v>
      </c>
      <c r="E864" s="10">
        <v>24</v>
      </c>
    </row>
    <row r="865" spans="2:5" x14ac:dyDescent="0.25">
      <c r="B865" s="7">
        <v>900200010</v>
      </c>
      <c r="C865" s="8" t="s">
        <v>384</v>
      </c>
      <c r="D865" s="9">
        <v>205</v>
      </c>
      <c r="E865" s="10">
        <v>147</v>
      </c>
    </row>
    <row r="866" spans="2:5" x14ac:dyDescent="0.25">
      <c r="B866" s="7">
        <v>900200025</v>
      </c>
      <c r="C866" s="8" t="s">
        <v>1286</v>
      </c>
      <c r="D866" s="9">
        <v>21</v>
      </c>
      <c r="E866" s="10">
        <v>14</v>
      </c>
    </row>
    <row r="867" spans="2:5" x14ac:dyDescent="0.25">
      <c r="B867" s="7">
        <v>900200026</v>
      </c>
      <c r="C867" s="8" t="s">
        <v>385</v>
      </c>
      <c r="D867" s="9">
        <v>4</v>
      </c>
      <c r="E867" s="10">
        <v>1</v>
      </c>
    </row>
    <row r="868" spans="2:5" x14ac:dyDescent="0.25">
      <c r="B868" s="7">
        <v>900200027</v>
      </c>
      <c r="C868" s="8" t="s">
        <v>392</v>
      </c>
      <c r="D868" s="9">
        <v>62</v>
      </c>
      <c r="E868" s="10">
        <v>32</v>
      </c>
    </row>
    <row r="869" spans="2:5" x14ac:dyDescent="0.25">
      <c r="B869" s="7">
        <v>900200029</v>
      </c>
      <c r="C869" s="8" t="s">
        <v>387</v>
      </c>
      <c r="D869" s="9">
        <v>10</v>
      </c>
      <c r="E869" s="10">
        <v>5</v>
      </c>
    </row>
    <row r="870" spans="2:5" x14ac:dyDescent="0.25">
      <c r="B870" s="7">
        <v>900200049</v>
      </c>
      <c r="C870" s="8" t="s">
        <v>391</v>
      </c>
      <c r="D870" s="9">
        <v>307</v>
      </c>
      <c r="E870" s="10">
        <v>180</v>
      </c>
    </row>
    <row r="871" spans="2:5" ht="24" x14ac:dyDescent="0.25">
      <c r="B871" s="7">
        <v>900200050</v>
      </c>
      <c r="C871" s="8" t="s">
        <v>1287</v>
      </c>
      <c r="D871" s="9">
        <v>52</v>
      </c>
      <c r="E871" s="10">
        <v>38</v>
      </c>
    </row>
    <row r="872" spans="2:5" x14ac:dyDescent="0.25">
      <c r="B872" s="7">
        <v>900200052</v>
      </c>
      <c r="C872" s="8" t="s">
        <v>395</v>
      </c>
      <c r="D872" s="9">
        <v>710</v>
      </c>
      <c r="E872" s="10">
        <v>471</v>
      </c>
    </row>
    <row r="873" spans="2:5" ht="24" x14ac:dyDescent="0.25">
      <c r="B873" s="7">
        <v>900200054</v>
      </c>
      <c r="C873" s="8" t="s">
        <v>386</v>
      </c>
      <c r="D873" s="9">
        <v>17</v>
      </c>
      <c r="E873" s="10">
        <v>9</v>
      </c>
    </row>
    <row r="874" spans="2:5" ht="24" x14ac:dyDescent="0.25">
      <c r="B874" s="7">
        <v>900200055</v>
      </c>
      <c r="C874" s="8" t="s">
        <v>388</v>
      </c>
      <c r="D874" s="9">
        <v>6</v>
      </c>
      <c r="E874" s="10">
        <v>6</v>
      </c>
    </row>
    <row r="875" spans="2:5" x14ac:dyDescent="0.25">
      <c r="B875" s="7">
        <v>900200083</v>
      </c>
      <c r="C875" s="8" t="s">
        <v>397</v>
      </c>
      <c r="D875" s="9">
        <v>67</v>
      </c>
      <c r="E875" s="10">
        <v>38</v>
      </c>
    </row>
    <row r="876" spans="2:5" x14ac:dyDescent="0.25">
      <c r="B876" s="7">
        <v>900200092</v>
      </c>
      <c r="C876" s="8" t="s">
        <v>393</v>
      </c>
      <c r="D876" s="9">
        <v>62</v>
      </c>
      <c r="E876" s="10">
        <v>28</v>
      </c>
    </row>
    <row r="877" spans="2:5" x14ac:dyDescent="0.25">
      <c r="B877" s="7">
        <v>905100006</v>
      </c>
      <c r="C877" s="8" t="s">
        <v>396</v>
      </c>
      <c r="D877" s="9">
        <v>352</v>
      </c>
      <c r="E877" s="10">
        <v>234</v>
      </c>
    </row>
    <row r="878" spans="2:5" x14ac:dyDescent="0.25">
      <c r="B878" s="7">
        <v>905100010</v>
      </c>
      <c r="C878" s="8" t="s">
        <v>1288</v>
      </c>
      <c r="D878" s="9">
        <v>37</v>
      </c>
      <c r="E878" s="10">
        <v>25</v>
      </c>
    </row>
    <row r="879" spans="2:5" x14ac:dyDescent="0.25">
      <c r="B879" s="7">
        <v>905100012</v>
      </c>
      <c r="C879" s="8" t="s">
        <v>389</v>
      </c>
      <c r="D879" s="9">
        <v>99</v>
      </c>
      <c r="E879" s="10">
        <v>51</v>
      </c>
    </row>
    <row r="880" spans="2:5" x14ac:dyDescent="0.25">
      <c r="B880" s="7">
        <v>940200001</v>
      </c>
      <c r="C880" s="8" t="s">
        <v>682</v>
      </c>
      <c r="D880" s="9">
        <v>127</v>
      </c>
      <c r="E880" s="10">
        <v>59</v>
      </c>
    </row>
    <row r="881" spans="2:5" x14ac:dyDescent="0.25">
      <c r="B881" s="7">
        <v>940200003</v>
      </c>
      <c r="C881" s="8" t="s">
        <v>683</v>
      </c>
      <c r="D881" s="9">
        <v>8</v>
      </c>
      <c r="E881" s="10">
        <v>4</v>
      </c>
    </row>
    <row r="882" spans="2:5" x14ac:dyDescent="0.25">
      <c r="B882" s="7">
        <v>940200012</v>
      </c>
      <c r="C882" s="8" t="s">
        <v>684</v>
      </c>
      <c r="D882" s="9">
        <v>65</v>
      </c>
      <c r="E882" s="10">
        <v>22</v>
      </c>
    </row>
    <row r="883" spans="2:5" x14ac:dyDescent="0.25">
      <c r="B883" s="7">
        <v>940200014</v>
      </c>
      <c r="C883" s="8" t="s">
        <v>686</v>
      </c>
      <c r="D883" s="9">
        <v>240</v>
      </c>
      <c r="E883" s="10">
        <v>134</v>
      </c>
    </row>
    <row r="884" spans="2:5" x14ac:dyDescent="0.25">
      <c r="B884" s="7">
        <v>940200017</v>
      </c>
      <c r="C884" s="8" t="s">
        <v>687</v>
      </c>
      <c r="D884" s="9">
        <v>497</v>
      </c>
      <c r="E884" s="10">
        <v>292</v>
      </c>
    </row>
    <row r="885" spans="2:5" x14ac:dyDescent="0.25">
      <c r="B885" s="7">
        <v>941600003</v>
      </c>
      <c r="C885" s="8" t="s">
        <v>688</v>
      </c>
      <c r="D885" s="9">
        <v>289</v>
      </c>
      <c r="E885" s="10">
        <v>128</v>
      </c>
    </row>
    <row r="886" spans="2:5" x14ac:dyDescent="0.25">
      <c r="B886" s="7">
        <v>941600014</v>
      </c>
      <c r="C886" s="8" t="s">
        <v>689</v>
      </c>
      <c r="D886" s="9">
        <v>6</v>
      </c>
      <c r="E886" s="10">
        <v>3</v>
      </c>
    </row>
    <row r="887" spans="2:5" x14ac:dyDescent="0.25">
      <c r="B887" s="7">
        <v>941600015</v>
      </c>
      <c r="C887" s="8" t="s">
        <v>690</v>
      </c>
      <c r="D887" s="9">
        <v>43</v>
      </c>
      <c r="E887" s="10">
        <v>23</v>
      </c>
    </row>
    <row r="888" spans="2:5" x14ac:dyDescent="0.25">
      <c r="B888" s="7">
        <v>941600018</v>
      </c>
      <c r="C888" s="8" t="s">
        <v>691</v>
      </c>
      <c r="D888" s="9">
        <v>76</v>
      </c>
      <c r="E888" s="10">
        <v>44</v>
      </c>
    </row>
    <row r="889" spans="2:5" x14ac:dyDescent="0.25">
      <c r="B889" s="7">
        <v>941800007</v>
      </c>
      <c r="C889" s="8" t="s">
        <v>692</v>
      </c>
      <c r="D889" s="9">
        <v>103</v>
      </c>
      <c r="E889" s="10">
        <v>46</v>
      </c>
    </row>
    <row r="890" spans="2:5" x14ac:dyDescent="0.25">
      <c r="B890" s="7">
        <v>960200004</v>
      </c>
      <c r="C890" s="8" t="s">
        <v>693</v>
      </c>
      <c r="D890" s="9">
        <v>149</v>
      </c>
      <c r="E890" s="10">
        <v>82</v>
      </c>
    </row>
    <row r="891" spans="2:5" x14ac:dyDescent="0.25">
      <c r="B891" s="7">
        <v>961000003</v>
      </c>
      <c r="C891" s="8" t="s">
        <v>694</v>
      </c>
      <c r="D891" s="9">
        <v>345</v>
      </c>
      <c r="E891" s="10">
        <v>209</v>
      </c>
    </row>
    <row r="892" spans="2:5" x14ac:dyDescent="0.25">
      <c r="B892" s="7">
        <v>961000004</v>
      </c>
      <c r="C892" s="8" t="s">
        <v>695</v>
      </c>
      <c r="D892" s="9">
        <v>251</v>
      </c>
      <c r="E892" s="10">
        <v>140</v>
      </c>
    </row>
    <row r="893" spans="2:5" ht="24" x14ac:dyDescent="0.25">
      <c r="B893" s="7">
        <v>961600006</v>
      </c>
      <c r="C893" s="8" t="s">
        <v>696</v>
      </c>
      <c r="D893" s="9">
        <v>247</v>
      </c>
      <c r="E893" s="10">
        <v>168</v>
      </c>
    </row>
    <row r="894" spans="2:5" x14ac:dyDescent="0.25">
      <c r="B894" s="7">
        <v>961600012</v>
      </c>
      <c r="C894" s="8" t="s">
        <v>698</v>
      </c>
      <c r="D894" s="9">
        <v>125</v>
      </c>
      <c r="E894" s="10">
        <v>62</v>
      </c>
    </row>
    <row r="895" spans="2:5" x14ac:dyDescent="0.25">
      <c r="B895" s="7">
        <v>964700001</v>
      </c>
      <c r="C895" s="8" t="s">
        <v>699</v>
      </c>
      <c r="D895" s="9">
        <v>27</v>
      </c>
      <c r="E895" s="10">
        <v>14</v>
      </c>
    </row>
    <row r="896" spans="2:5" x14ac:dyDescent="0.25">
      <c r="B896" s="7">
        <v>964700002</v>
      </c>
      <c r="C896" s="8" t="s">
        <v>700</v>
      </c>
      <c r="D896" s="9">
        <v>113</v>
      </c>
      <c r="E896" s="10">
        <v>84</v>
      </c>
    </row>
    <row r="897" spans="2:5" x14ac:dyDescent="0.25">
      <c r="B897" s="7">
        <v>967100004</v>
      </c>
      <c r="C897" s="8" t="s">
        <v>701</v>
      </c>
      <c r="D897" s="9">
        <v>131</v>
      </c>
      <c r="E897" s="10">
        <v>77</v>
      </c>
    </row>
    <row r="898" spans="2:5" x14ac:dyDescent="0.25">
      <c r="B898" s="7">
        <v>967100005</v>
      </c>
      <c r="C898" s="8" t="s">
        <v>702</v>
      </c>
      <c r="D898" s="9">
        <v>118</v>
      </c>
      <c r="E898" s="10">
        <v>65</v>
      </c>
    </row>
    <row r="899" spans="2:5" x14ac:dyDescent="0.25">
      <c r="B899" s="7">
        <v>967100007</v>
      </c>
      <c r="C899" s="8" t="s">
        <v>703</v>
      </c>
      <c r="D899" s="9">
        <v>62</v>
      </c>
      <c r="E899" s="10">
        <v>47</v>
      </c>
    </row>
    <row r="900" spans="2:5" x14ac:dyDescent="0.25">
      <c r="B900" s="7">
        <v>967100008</v>
      </c>
      <c r="C900" s="8" t="s">
        <v>704</v>
      </c>
      <c r="D900" s="9">
        <v>102</v>
      </c>
      <c r="E900" s="10">
        <v>67</v>
      </c>
    </row>
    <row r="901" spans="2:5" x14ac:dyDescent="0.25">
      <c r="B901" s="7">
        <v>967300001</v>
      </c>
      <c r="C901" s="8" t="s">
        <v>705</v>
      </c>
      <c r="D901" s="9">
        <v>5</v>
      </c>
      <c r="E901" s="10">
        <v>3</v>
      </c>
    </row>
    <row r="902" spans="2:5" x14ac:dyDescent="0.25">
      <c r="B902" s="7">
        <v>980200001</v>
      </c>
      <c r="C902" s="8" t="s">
        <v>439</v>
      </c>
      <c r="D902" s="9">
        <v>33</v>
      </c>
      <c r="E902" s="10">
        <v>18</v>
      </c>
    </row>
    <row r="903" spans="2:5" x14ac:dyDescent="0.25">
      <c r="B903" s="7">
        <v>980200006</v>
      </c>
      <c r="C903" s="8" t="s">
        <v>440</v>
      </c>
      <c r="D903" s="9">
        <v>50</v>
      </c>
      <c r="E903" s="10">
        <v>24</v>
      </c>
    </row>
    <row r="904" spans="2:5" x14ac:dyDescent="0.25">
      <c r="B904" s="7">
        <v>980200009</v>
      </c>
      <c r="C904" s="8" t="s">
        <v>438</v>
      </c>
      <c r="D904" s="9">
        <v>31</v>
      </c>
      <c r="E904" s="10">
        <v>13</v>
      </c>
    </row>
    <row r="905" spans="2:5" x14ac:dyDescent="0.25">
      <c r="B905" s="14"/>
      <c r="C905" s="15"/>
      <c r="D905" s="16"/>
      <c r="E905" s="16"/>
    </row>
    <row r="906" spans="2:5" x14ac:dyDescent="0.25">
      <c r="B906" s="14"/>
      <c r="C906" s="15"/>
      <c r="D906" s="16"/>
      <c r="E906" s="16"/>
    </row>
    <row r="907" spans="2:5" x14ac:dyDescent="0.25">
      <c r="B907" s="14"/>
      <c r="C907" s="15"/>
      <c r="D907" s="16"/>
      <c r="E907" s="16"/>
    </row>
    <row r="908" spans="2:5" x14ac:dyDescent="0.25">
      <c r="B908" s="14"/>
      <c r="C908" s="15"/>
      <c r="D908" s="16"/>
      <c r="E908" s="16"/>
    </row>
    <row r="909" spans="2:5" x14ac:dyDescent="0.25">
      <c r="B909" s="14"/>
      <c r="C909" s="15"/>
      <c r="D909" s="16"/>
      <c r="E909" s="16"/>
    </row>
    <row r="910" spans="2:5" x14ac:dyDescent="0.25">
      <c r="B910" s="14"/>
      <c r="C910" s="15"/>
      <c r="D910" s="16"/>
      <c r="E910" s="16"/>
    </row>
    <row r="911" spans="2:5" x14ac:dyDescent="0.25">
      <c r="B911" s="14"/>
      <c r="C911" s="15"/>
      <c r="D911" s="16"/>
      <c r="E911" s="16"/>
    </row>
    <row r="912" spans="2:5" x14ac:dyDescent="0.25">
      <c r="B912" s="14"/>
      <c r="C912" s="15"/>
      <c r="D912" s="16"/>
      <c r="E912" s="16"/>
    </row>
    <row r="913" spans="2:5" x14ac:dyDescent="0.25">
      <c r="B913" s="14"/>
      <c r="C913" s="15"/>
      <c r="D913" s="16"/>
      <c r="E913" s="16"/>
    </row>
    <row r="914" spans="2:5" x14ac:dyDescent="0.25">
      <c r="B914" s="14"/>
      <c r="C914" s="15"/>
      <c r="D914" s="16"/>
      <c r="E914" s="16"/>
    </row>
    <row r="915" spans="2:5" x14ac:dyDescent="0.25">
      <c r="B915" s="14"/>
      <c r="C915" s="15"/>
      <c r="D915" s="16"/>
      <c r="E915" s="16"/>
    </row>
    <row r="916" spans="2:5" x14ac:dyDescent="0.25">
      <c r="B916" s="14"/>
      <c r="C916" s="15"/>
      <c r="D916" s="16"/>
      <c r="E916" s="16"/>
    </row>
    <row r="917" spans="2:5" x14ac:dyDescent="0.25">
      <c r="B917" s="14"/>
      <c r="C917" s="15"/>
      <c r="D917" s="16"/>
      <c r="E917" s="16"/>
    </row>
    <row r="918" spans="2:5" x14ac:dyDescent="0.25">
      <c r="B918" s="14"/>
      <c r="C918" s="15"/>
      <c r="D918" s="16"/>
      <c r="E918" s="16"/>
    </row>
    <row r="919" spans="2:5" x14ac:dyDescent="0.25">
      <c r="B919" s="14"/>
      <c r="C919" s="15"/>
      <c r="D919" s="16"/>
      <c r="E919" s="16"/>
    </row>
    <row r="920" spans="2:5" x14ac:dyDescent="0.25">
      <c r="B920" s="14"/>
      <c r="C920" s="15"/>
      <c r="D920" s="16"/>
      <c r="E920" s="16"/>
    </row>
    <row r="921" spans="2:5" x14ac:dyDescent="0.25">
      <c r="B921" s="14"/>
      <c r="C921" s="15"/>
      <c r="D921" s="16"/>
      <c r="E921" s="16"/>
    </row>
    <row r="922" spans="2:5" x14ac:dyDescent="0.25">
      <c r="B922" s="14"/>
      <c r="C922" s="15"/>
      <c r="D922" s="16"/>
      <c r="E922" s="16"/>
    </row>
    <row r="923" spans="2:5" x14ac:dyDescent="0.25">
      <c r="B923" s="14"/>
      <c r="C923" s="15"/>
      <c r="D923" s="16"/>
      <c r="E923" s="16"/>
    </row>
    <row r="924" spans="2:5" x14ac:dyDescent="0.25">
      <c r="B924" s="14"/>
      <c r="C924" s="15"/>
      <c r="D924" s="16"/>
      <c r="E924" s="16"/>
    </row>
    <row r="925" spans="2:5" x14ac:dyDescent="0.25">
      <c r="B925" s="14"/>
      <c r="C925" s="15"/>
      <c r="D925" s="16"/>
      <c r="E925" s="16"/>
    </row>
    <row r="926" spans="2:5" x14ac:dyDescent="0.25">
      <c r="B926" s="14"/>
      <c r="C926" s="15"/>
      <c r="D926" s="16"/>
      <c r="E926" s="16"/>
    </row>
    <row r="927" spans="2:5" x14ac:dyDescent="0.25">
      <c r="B927" s="14"/>
      <c r="C927" s="15"/>
      <c r="D927" s="16"/>
      <c r="E927" s="16"/>
    </row>
    <row r="928" spans="2:5" x14ac:dyDescent="0.25">
      <c r="B928" s="14"/>
      <c r="C928" s="15"/>
      <c r="D928" s="16"/>
      <c r="E928" s="16"/>
    </row>
    <row r="929" spans="2:5" x14ac:dyDescent="0.25">
      <c r="B929" s="14"/>
      <c r="C929" s="15"/>
      <c r="D929" s="16"/>
      <c r="E929" s="16"/>
    </row>
    <row r="930" spans="2:5" x14ac:dyDescent="0.25">
      <c r="B930" s="14"/>
      <c r="C930" s="15"/>
      <c r="D930" s="16"/>
      <c r="E930" s="16"/>
    </row>
    <row r="931" spans="2:5" x14ac:dyDescent="0.25">
      <c r="B931" s="14"/>
      <c r="C931" s="15"/>
      <c r="D931" s="16"/>
      <c r="E931" s="16"/>
    </row>
    <row r="932" spans="2:5" x14ac:dyDescent="0.25">
      <c r="B932" s="14"/>
      <c r="C932" s="15"/>
      <c r="D932" s="16"/>
      <c r="E932" s="16"/>
    </row>
    <row r="933" spans="2:5" x14ac:dyDescent="0.25">
      <c r="B933" s="14"/>
      <c r="C933" s="15"/>
      <c r="D933" s="16"/>
      <c r="E933" s="16"/>
    </row>
    <row r="934" spans="2:5" x14ac:dyDescent="0.25">
      <c r="B934" s="14"/>
      <c r="C934" s="15"/>
      <c r="D934" s="16"/>
      <c r="E934" s="16"/>
    </row>
    <row r="935" spans="2:5" x14ac:dyDescent="0.25">
      <c r="B935" s="14"/>
      <c r="C935" s="15"/>
      <c r="D935" s="16"/>
      <c r="E935" s="16"/>
    </row>
    <row r="936" spans="2:5" x14ac:dyDescent="0.25">
      <c r="B936" s="14"/>
      <c r="C936" s="15"/>
      <c r="D936" s="16"/>
      <c r="E936" s="16"/>
    </row>
    <row r="937" spans="2:5" x14ac:dyDescent="0.25">
      <c r="B937" s="14"/>
      <c r="C937" s="15"/>
      <c r="D937" s="16"/>
      <c r="E937" s="16"/>
    </row>
    <row r="938" spans="2:5" x14ac:dyDescent="0.25">
      <c r="B938" s="14"/>
      <c r="C938" s="15"/>
      <c r="D938" s="16"/>
      <c r="E938" s="16"/>
    </row>
    <row r="939" spans="2:5" x14ac:dyDescent="0.25">
      <c r="B939" s="14"/>
      <c r="C939" s="15"/>
      <c r="D939" s="16"/>
      <c r="E939" s="16"/>
    </row>
    <row r="940" spans="2:5" x14ac:dyDescent="0.25">
      <c r="B940" s="14"/>
      <c r="C940" s="15"/>
      <c r="D940" s="16"/>
      <c r="E940" s="16"/>
    </row>
    <row r="941" spans="2:5" x14ac:dyDescent="0.25">
      <c r="B941" s="14"/>
      <c r="C941" s="15"/>
      <c r="D941" s="16"/>
      <c r="E941" s="16"/>
    </row>
    <row r="942" spans="2:5" x14ac:dyDescent="0.25">
      <c r="B942" s="14"/>
      <c r="C942" s="15"/>
      <c r="D942" s="16"/>
      <c r="E942" s="16"/>
    </row>
    <row r="943" spans="2:5" x14ac:dyDescent="0.25">
      <c r="B943" s="14"/>
      <c r="C943" s="15"/>
      <c r="D943" s="16"/>
      <c r="E943" s="16"/>
    </row>
    <row r="944" spans="2:5" x14ac:dyDescent="0.25">
      <c r="B944" s="14"/>
      <c r="C944" s="15"/>
      <c r="D944" s="16"/>
      <c r="E944" s="16"/>
    </row>
    <row r="945" spans="2:5" x14ac:dyDescent="0.25">
      <c r="B945" s="14"/>
      <c r="C945" s="15"/>
      <c r="D945" s="16"/>
      <c r="E945" s="16"/>
    </row>
    <row r="946" spans="2:5" x14ac:dyDescent="0.25">
      <c r="B946" s="14"/>
      <c r="C946" s="15"/>
      <c r="D946" s="16"/>
      <c r="E946" s="16"/>
    </row>
    <row r="947" spans="2:5" x14ac:dyDescent="0.25">
      <c r="B947" s="14"/>
      <c r="C947" s="15"/>
      <c r="D947" s="16"/>
      <c r="E947" s="16"/>
    </row>
    <row r="948" spans="2:5" x14ac:dyDescent="0.25">
      <c r="B948" s="14"/>
      <c r="C948" s="15"/>
      <c r="D948" s="16"/>
      <c r="E948" s="16"/>
    </row>
    <row r="949" spans="2:5" x14ac:dyDescent="0.25">
      <c r="B949" s="14"/>
      <c r="C949" s="15"/>
      <c r="D949" s="16"/>
      <c r="E949" s="16"/>
    </row>
    <row r="950" spans="2:5" x14ac:dyDescent="0.25">
      <c r="B950" s="14"/>
      <c r="C950" s="15"/>
      <c r="D950" s="16"/>
      <c r="E950" s="16"/>
    </row>
    <row r="951" spans="2:5" x14ac:dyDescent="0.25">
      <c r="B951" s="14"/>
      <c r="C951" s="15"/>
      <c r="D951" s="16"/>
      <c r="E951" s="16"/>
    </row>
    <row r="952" spans="2:5" x14ac:dyDescent="0.25">
      <c r="B952" s="14"/>
      <c r="C952" s="15"/>
      <c r="D952" s="16"/>
      <c r="E952" s="16"/>
    </row>
    <row r="953" spans="2:5" x14ac:dyDescent="0.25">
      <c r="B953" s="14"/>
      <c r="C953" s="15"/>
      <c r="D953" s="16"/>
      <c r="E953" s="16"/>
    </row>
    <row r="954" spans="2:5" x14ac:dyDescent="0.25">
      <c r="B954" s="14"/>
      <c r="C954" s="15"/>
      <c r="D954" s="16"/>
      <c r="E954" s="16"/>
    </row>
    <row r="955" spans="2:5" x14ac:dyDescent="0.25">
      <c r="B955" s="14"/>
      <c r="C955" s="15"/>
      <c r="D955" s="16"/>
      <c r="E955" s="16"/>
    </row>
    <row r="956" spans="2:5" x14ac:dyDescent="0.25">
      <c r="B956" s="14"/>
      <c r="C956" s="15"/>
      <c r="D956" s="16"/>
      <c r="E956" s="16"/>
    </row>
    <row r="957" spans="2:5" x14ac:dyDescent="0.25">
      <c r="B957" s="14"/>
      <c r="C957" s="15"/>
      <c r="D957" s="16"/>
      <c r="E957" s="16"/>
    </row>
    <row r="958" spans="2:5" x14ac:dyDescent="0.25">
      <c r="B958" s="14"/>
      <c r="C958" s="15"/>
      <c r="D958" s="16"/>
      <c r="E958" s="16"/>
    </row>
    <row r="959" spans="2:5" x14ac:dyDescent="0.25">
      <c r="B959" s="14"/>
      <c r="C959" s="15"/>
      <c r="D959" s="16"/>
      <c r="E959" s="16"/>
    </row>
    <row r="960" spans="2:5" x14ac:dyDescent="0.25">
      <c r="B960" s="14"/>
      <c r="C960" s="15"/>
      <c r="D960" s="16"/>
      <c r="E960" s="16"/>
    </row>
    <row r="961" spans="2:5" x14ac:dyDescent="0.25">
      <c r="B961" s="14"/>
      <c r="C961" s="15"/>
      <c r="D961" s="16"/>
      <c r="E961" s="16"/>
    </row>
    <row r="962" spans="2:5" x14ac:dyDescent="0.25">
      <c r="B962" s="14"/>
      <c r="C962" s="15"/>
      <c r="D962" s="16"/>
      <c r="E962" s="16"/>
    </row>
    <row r="963" spans="2:5" x14ac:dyDescent="0.25">
      <c r="B963" s="14"/>
      <c r="C963" s="15"/>
      <c r="D963" s="16"/>
      <c r="E963" s="16"/>
    </row>
    <row r="964" spans="2:5" x14ac:dyDescent="0.25">
      <c r="B964" s="14"/>
      <c r="C964" s="15"/>
      <c r="D964" s="16"/>
      <c r="E964" s="16"/>
    </row>
    <row r="965" spans="2:5" x14ac:dyDescent="0.25">
      <c r="B965" s="14"/>
      <c r="C965" s="15"/>
      <c r="D965" s="16"/>
      <c r="E965" s="16"/>
    </row>
    <row r="966" spans="2:5" x14ac:dyDescent="0.25">
      <c r="B966" s="14"/>
      <c r="C966" s="15"/>
      <c r="D966" s="16"/>
      <c r="E966" s="16"/>
    </row>
    <row r="967" spans="2:5" x14ac:dyDescent="0.25">
      <c r="B967" s="14"/>
      <c r="C967" s="15"/>
      <c r="D967" s="16"/>
      <c r="E967" s="16"/>
    </row>
    <row r="968" spans="2:5" x14ac:dyDescent="0.25">
      <c r="B968" s="14"/>
      <c r="C968" s="15"/>
      <c r="D968" s="16"/>
      <c r="E968" s="16"/>
    </row>
    <row r="969" spans="2:5" x14ac:dyDescent="0.25">
      <c r="B969" s="14"/>
      <c r="C969" s="15"/>
      <c r="D969" s="16"/>
      <c r="E969" s="16"/>
    </row>
    <row r="970" spans="2:5" x14ac:dyDescent="0.25">
      <c r="B970" s="14"/>
      <c r="C970" s="15"/>
      <c r="D970" s="16"/>
      <c r="E970" s="16"/>
    </row>
    <row r="971" spans="2:5" x14ac:dyDescent="0.25">
      <c r="B971" s="14"/>
      <c r="C971" s="15"/>
      <c r="D971" s="16"/>
      <c r="E971" s="16"/>
    </row>
    <row r="972" spans="2:5" x14ac:dyDescent="0.25">
      <c r="B972" s="14"/>
      <c r="C972" s="15"/>
      <c r="D972" s="16"/>
      <c r="E972" s="16"/>
    </row>
    <row r="973" spans="2:5" x14ac:dyDescent="0.25">
      <c r="B973" s="14"/>
      <c r="C973" s="15"/>
      <c r="D973" s="16"/>
      <c r="E973" s="16"/>
    </row>
    <row r="974" spans="2:5" x14ac:dyDescent="0.25">
      <c r="B974" s="14"/>
      <c r="C974" s="15"/>
      <c r="D974" s="16"/>
      <c r="E974" s="16"/>
    </row>
    <row r="975" spans="2:5" x14ac:dyDescent="0.25">
      <c r="B975" s="14"/>
      <c r="C975" s="15"/>
      <c r="D975" s="16"/>
      <c r="E975" s="16"/>
    </row>
    <row r="976" spans="2:5" x14ac:dyDescent="0.25">
      <c r="B976" s="14"/>
      <c r="C976" s="15"/>
      <c r="D976" s="16"/>
      <c r="E976" s="16"/>
    </row>
    <row r="977" spans="2:5" x14ac:dyDescent="0.25">
      <c r="B977" s="14"/>
      <c r="C977" s="15"/>
      <c r="D977" s="16"/>
      <c r="E977" s="16"/>
    </row>
    <row r="978" spans="2:5" x14ac:dyDescent="0.25">
      <c r="B978" s="14"/>
      <c r="C978" s="15"/>
      <c r="D978" s="16"/>
      <c r="E978" s="16"/>
    </row>
    <row r="979" spans="2:5" x14ac:dyDescent="0.25">
      <c r="B979" s="14"/>
      <c r="C979" s="15"/>
      <c r="D979" s="16"/>
      <c r="E979" s="16"/>
    </row>
    <row r="980" spans="2:5" x14ac:dyDescent="0.25">
      <c r="B980" s="14"/>
      <c r="C980" s="15"/>
      <c r="D980" s="16"/>
      <c r="E980" s="16"/>
    </row>
    <row r="981" spans="2:5" x14ac:dyDescent="0.25">
      <c r="B981" s="14"/>
      <c r="C981" s="15"/>
      <c r="D981" s="16"/>
      <c r="E981" s="16"/>
    </row>
    <row r="982" spans="2:5" x14ac:dyDescent="0.25">
      <c r="B982" s="14"/>
      <c r="C982" s="15"/>
      <c r="D982" s="16"/>
      <c r="E982" s="16"/>
    </row>
  </sheetData>
  <autoFilter ref="B4:E4" xr:uid="{00000000-0009-0000-0000-000002000000}"/>
  <mergeCells count="3">
    <mergeCell ref="B2:E2"/>
    <mergeCell ref="B3:E3"/>
    <mergeCell ref="D1:F1"/>
  </mergeCells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I87"/>
  <sheetViews>
    <sheetView showGridLines="0" topLeftCell="B1" zoomScale="91" zoomScaleNormal="91" workbookViewId="0">
      <selection activeCell="I6" sqref="I6:I87"/>
    </sheetView>
  </sheetViews>
  <sheetFormatPr defaultRowHeight="15" x14ac:dyDescent="0.25"/>
  <cols>
    <col min="1" max="1" width="3.42578125" style="3" customWidth="1"/>
    <col min="2" max="2" width="13.42578125" style="3" customWidth="1"/>
    <col min="3" max="3" width="54.28515625" style="3" customWidth="1"/>
    <col min="4" max="4" width="12.140625" style="3" customWidth="1"/>
    <col min="5" max="5" width="8" style="3" customWidth="1"/>
    <col min="6" max="6" width="9.85546875" style="3" customWidth="1"/>
    <col min="7" max="16384" width="9.140625" style="3"/>
  </cols>
  <sheetData>
    <row r="1" spans="2:9" ht="70.5" customHeight="1" x14ac:dyDescent="0.25">
      <c r="B1" s="48"/>
      <c r="C1" s="48"/>
      <c r="D1" s="48"/>
      <c r="E1" s="48"/>
      <c r="F1" s="571" t="s">
        <v>1289</v>
      </c>
      <c r="G1" s="571"/>
      <c r="H1" s="571"/>
      <c r="I1" s="571"/>
    </row>
    <row r="2" spans="2:9" ht="38.25" customHeight="1" x14ac:dyDescent="0.25">
      <c r="B2" s="567" t="s">
        <v>1460</v>
      </c>
      <c r="C2" s="567"/>
      <c r="D2" s="567"/>
      <c r="E2" s="567"/>
      <c r="F2" s="567"/>
      <c r="G2" s="567"/>
      <c r="H2" s="567"/>
      <c r="I2" s="567"/>
    </row>
    <row r="3" spans="2:9" ht="28.5" customHeight="1" x14ac:dyDescent="0.25">
      <c r="B3" s="570" t="s">
        <v>1461</v>
      </c>
      <c r="C3" s="570"/>
      <c r="D3" s="570"/>
      <c r="E3" s="570"/>
      <c r="F3" s="570"/>
      <c r="G3" s="570"/>
      <c r="H3" s="570"/>
      <c r="I3" s="570"/>
    </row>
    <row r="4" spans="2:9" ht="105" customHeight="1" x14ac:dyDescent="0.25">
      <c r="B4" s="4" t="s">
        <v>368</v>
      </c>
      <c r="C4" s="4" t="s">
        <v>369</v>
      </c>
      <c r="D4" s="4" t="s">
        <v>1462</v>
      </c>
      <c r="E4" s="4" t="s">
        <v>1463</v>
      </c>
      <c r="F4" s="4" t="s">
        <v>1464</v>
      </c>
      <c r="G4" s="21" t="s">
        <v>1465</v>
      </c>
      <c r="H4" s="22" t="s">
        <v>1466</v>
      </c>
      <c r="I4" s="4" t="s">
        <v>1467</v>
      </c>
    </row>
    <row r="5" spans="2:9" ht="14.25" customHeight="1" x14ac:dyDescent="0.25">
      <c r="B5" s="4"/>
      <c r="C5" s="23" t="s">
        <v>346</v>
      </c>
      <c r="D5" s="6">
        <f>SUM(D6:D87)</f>
        <v>595.08000000000004</v>
      </c>
      <c r="E5" s="6">
        <f>SUM(E6:E87)</f>
        <v>38</v>
      </c>
      <c r="F5" s="6">
        <f>SUM(F6:F87)</f>
        <v>1125.7400000000007</v>
      </c>
      <c r="G5" s="6">
        <f t="shared" ref="G5" si="0">SUM(G6:G87)</f>
        <v>301</v>
      </c>
      <c r="H5" s="45">
        <f>D5+F5</f>
        <v>1720.8200000000006</v>
      </c>
      <c r="I5" s="6">
        <f t="shared" ref="I5:I36" si="1">E5+G5</f>
        <v>339</v>
      </c>
    </row>
    <row r="6" spans="2:9" x14ac:dyDescent="0.25">
      <c r="B6" s="24">
        <v>10000327</v>
      </c>
      <c r="C6" s="25" t="s">
        <v>874</v>
      </c>
      <c r="D6" s="26"/>
      <c r="E6" s="26"/>
      <c r="F6" s="27">
        <v>3.74</v>
      </c>
      <c r="G6" s="26">
        <v>1</v>
      </c>
      <c r="H6" s="28">
        <f t="shared" ref="H6:H69" si="2">D6+F6</f>
        <v>3.74</v>
      </c>
      <c r="I6" s="29">
        <f t="shared" si="1"/>
        <v>1</v>
      </c>
    </row>
    <row r="7" spans="2:9" ht="26.25" x14ac:dyDescent="0.25">
      <c r="B7" s="24">
        <v>10000378</v>
      </c>
      <c r="C7" s="25" t="s">
        <v>880</v>
      </c>
      <c r="D7" s="26"/>
      <c r="E7" s="26"/>
      <c r="F7" s="27">
        <v>3.74</v>
      </c>
      <c r="G7" s="26">
        <v>1</v>
      </c>
      <c r="H7" s="28">
        <f t="shared" si="2"/>
        <v>3.74</v>
      </c>
      <c r="I7" s="29">
        <f t="shared" si="1"/>
        <v>1</v>
      </c>
    </row>
    <row r="8" spans="2:9" x14ac:dyDescent="0.25">
      <c r="B8" s="24">
        <v>10000432</v>
      </c>
      <c r="C8" s="25" t="s">
        <v>884</v>
      </c>
      <c r="D8" s="26"/>
      <c r="E8" s="26"/>
      <c r="F8" s="27">
        <v>3.74</v>
      </c>
      <c r="G8" s="26">
        <v>1</v>
      </c>
      <c r="H8" s="28">
        <f t="shared" si="2"/>
        <v>3.74</v>
      </c>
      <c r="I8" s="29">
        <f t="shared" si="1"/>
        <v>1</v>
      </c>
    </row>
    <row r="9" spans="2:9" x14ac:dyDescent="0.25">
      <c r="B9" s="24">
        <v>10000962</v>
      </c>
      <c r="C9" s="25" t="s">
        <v>817</v>
      </c>
      <c r="D9" s="26"/>
      <c r="E9" s="26"/>
      <c r="F9" s="27">
        <v>3.74</v>
      </c>
      <c r="G9" s="26">
        <v>1</v>
      </c>
      <c r="H9" s="28">
        <f t="shared" si="2"/>
        <v>3.74</v>
      </c>
      <c r="I9" s="29">
        <f t="shared" si="1"/>
        <v>1</v>
      </c>
    </row>
    <row r="10" spans="2:9" x14ac:dyDescent="0.25">
      <c r="B10" s="24">
        <v>10000969</v>
      </c>
      <c r="C10" s="25" t="s">
        <v>818</v>
      </c>
      <c r="D10" s="26"/>
      <c r="E10" s="26"/>
      <c r="F10" s="27">
        <v>3.74</v>
      </c>
      <c r="G10" s="26">
        <v>1</v>
      </c>
      <c r="H10" s="28">
        <f t="shared" si="2"/>
        <v>3.74</v>
      </c>
      <c r="I10" s="29">
        <f t="shared" si="1"/>
        <v>1</v>
      </c>
    </row>
    <row r="11" spans="2:9" x14ac:dyDescent="0.25">
      <c r="B11" s="24">
        <v>10000974</v>
      </c>
      <c r="C11" s="25" t="s">
        <v>1468</v>
      </c>
      <c r="D11" s="26"/>
      <c r="E11" s="26"/>
      <c r="F11" s="27">
        <v>112.2</v>
      </c>
      <c r="G11" s="26">
        <v>30</v>
      </c>
      <c r="H11" s="28">
        <f t="shared" si="2"/>
        <v>112.2</v>
      </c>
      <c r="I11" s="29">
        <f t="shared" si="1"/>
        <v>30</v>
      </c>
    </row>
    <row r="12" spans="2:9" x14ac:dyDescent="0.25">
      <c r="B12" s="24">
        <v>10001379</v>
      </c>
      <c r="C12" s="25" t="s">
        <v>920</v>
      </c>
      <c r="D12" s="26"/>
      <c r="E12" s="26"/>
      <c r="F12" s="27">
        <v>3.74</v>
      </c>
      <c r="G12" s="26">
        <v>1</v>
      </c>
      <c r="H12" s="28">
        <f t="shared" si="2"/>
        <v>3.74</v>
      </c>
      <c r="I12" s="29">
        <f t="shared" si="1"/>
        <v>1</v>
      </c>
    </row>
    <row r="13" spans="2:9" ht="26.25" x14ac:dyDescent="0.25">
      <c r="B13" s="24">
        <v>10001462</v>
      </c>
      <c r="C13" s="25" t="s">
        <v>820</v>
      </c>
      <c r="D13" s="26"/>
      <c r="E13" s="26"/>
      <c r="F13" s="27">
        <v>7.48</v>
      </c>
      <c r="G13" s="26">
        <v>2</v>
      </c>
      <c r="H13" s="28">
        <f t="shared" si="2"/>
        <v>7.48</v>
      </c>
      <c r="I13" s="29">
        <f t="shared" si="1"/>
        <v>2</v>
      </c>
    </row>
    <row r="14" spans="2:9" x14ac:dyDescent="0.25">
      <c r="B14" s="24">
        <v>10001485</v>
      </c>
      <c r="C14" s="25" t="s">
        <v>927</v>
      </c>
      <c r="D14" s="26"/>
      <c r="E14" s="26"/>
      <c r="F14" s="27">
        <v>3.74</v>
      </c>
      <c r="G14" s="26">
        <v>1</v>
      </c>
      <c r="H14" s="28">
        <f t="shared" si="2"/>
        <v>3.74</v>
      </c>
      <c r="I14" s="29">
        <f t="shared" si="1"/>
        <v>1</v>
      </c>
    </row>
    <row r="15" spans="2:9" x14ac:dyDescent="0.25">
      <c r="B15" s="24">
        <v>10001547</v>
      </c>
      <c r="C15" s="25" t="s">
        <v>936</v>
      </c>
      <c r="D15" s="26"/>
      <c r="E15" s="26"/>
      <c r="F15" s="27">
        <v>3.74</v>
      </c>
      <c r="G15" s="26">
        <v>1</v>
      </c>
      <c r="H15" s="28">
        <f t="shared" si="2"/>
        <v>3.74</v>
      </c>
      <c r="I15" s="29">
        <f t="shared" si="1"/>
        <v>1</v>
      </c>
    </row>
    <row r="16" spans="2:9" x14ac:dyDescent="0.25">
      <c r="B16" s="24">
        <v>10001593</v>
      </c>
      <c r="C16" s="25" t="s">
        <v>939</v>
      </c>
      <c r="D16" s="26"/>
      <c r="E16" s="26"/>
      <c r="F16" s="27">
        <v>3.74</v>
      </c>
      <c r="G16" s="26">
        <v>1</v>
      </c>
      <c r="H16" s="28">
        <f t="shared" si="2"/>
        <v>3.74</v>
      </c>
      <c r="I16" s="29">
        <f t="shared" si="1"/>
        <v>1</v>
      </c>
    </row>
    <row r="17" spans="2:9" x14ac:dyDescent="0.25">
      <c r="B17" s="24">
        <v>10001643</v>
      </c>
      <c r="C17" s="25" t="s">
        <v>941</v>
      </c>
      <c r="D17" s="26"/>
      <c r="E17" s="26"/>
      <c r="F17" s="27">
        <v>3.74</v>
      </c>
      <c r="G17" s="26">
        <v>1</v>
      </c>
      <c r="H17" s="28">
        <f t="shared" si="2"/>
        <v>3.74</v>
      </c>
      <c r="I17" s="29">
        <f t="shared" si="1"/>
        <v>1</v>
      </c>
    </row>
    <row r="18" spans="2:9" x14ac:dyDescent="0.25">
      <c r="B18" s="24">
        <v>10001784</v>
      </c>
      <c r="C18" s="25" t="s">
        <v>581</v>
      </c>
      <c r="D18" s="26"/>
      <c r="E18" s="26"/>
      <c r="F18" s="27">
        <v>3.74</v>
      </c>
      <c r="G18" s="26">
        <v>1</v>
      </c>
      <c r="H18" s="28">
        <f t="shared" si="2"/>
        <v>3.74</v>
      </c>
      <c r="I18" s="29">
        <f t="shared" si="1"/>
        <v>1</v>
      </c>
    </row>
    <row r="19" spans="2:9" x14ac:dyDescent="0.25">
      <c r="B19" s="24">
        <v>10001814</v>
      </c>
      <c r="C19" s="25" t="s">
        <v>572</v>
      </c>
      <c r="D19" s="26"/>
      <c r="E19" s="26"/>
      <c r="F19" s="27">
        <v>3.74</v>
      </c>
      <c r="G19" s="26">
        <v>1</v>
      </c>
      <c r="H19" s="28">
        <f t="shared" si="2"/>
        <v>3.74</v>
      </c>
      <c r="I19" s="29">
        <f t="shared" si="1"/>
        <v>1</v>
      </c>
    </row>
    <row r="20" spans="2:9" x14ac:dyDescent="0.25">
      <c r="B20" s="24">
        <v>10001833</v>
      </c>
      <c r="C20" s="25" t="s">
        <v>954</v>
      </c>
      <c r="D20" s="26"/>
      <c r="E20" s="26"/>
      <c r="F20" s="27">
        <v>3.74</v>
      </c>
      <c r="G20" s="26">
        <v>1</v>
      </c>
      <c r="H20" s="28">
        <f t="shared" si="2"/>
        <v>3.74</v>
      </c>
      <c r="I20" s="29">
        <f t="shared" si="1"/>
        <v>1</v>
      </c>
    </row>
    <row r="21" spans="2:9" x14ac:dyDescent="0.25">
      <c r="B21" s="24">
        <v>10001899</v>
      </c>
      <c r="C21" s="25" t="s">
        <v>579</v>
      </c>
      <c r="D21" s="26"/>
      <c r="E21" s="26"/>
      <c r="F21" s="27">
        <v>3.74</v>
      </c>
      <c r="G21" s="26">
        <v>1</v>
      </c>
      <c r="H21" s="28">
        <f t="shared" si="2"/>
        <v>3.74</v>
      </c>
      <c r="I21" s="29">
        <f t="shared" si="1"/>
        <v>1</v>
      </c>
    </row>
    <row r="22" spans="2:9" x14ac:dyDescent="0.25">
      <c r="B22" s="24">
        <v>10040307</v>
      </c>
      <c r="C22" s="25" t="s">
        <v>823</v>
      </c>
      <c r="D22" s="26"/>
      <c r="E22" s="26"/>
      <c r="F22" s="27">
        <v>7.48</v>
      </c>
      <c r="G22" s="26">
        <v>2</v>
      </c>
      <c r="H22" s="28">
        <f t="shared" si="2"/>
        <v>7.48</v>
      </c>
      <c r="I22" s="29">
        <f t="shared" si="1"/>
        <v>2</v>
      </c>
    </row>
    <row r="23" spans="2:9" x14ac:dyDescent="0.25">
      <c r="B23" s="24">
        <v>10064103</v>
      </c>
      <c r="C23" s="25" t="s">
        <v>824</v>
      </c>
      <c r="D23" s="26"/>
      <c r="E23" s="26"/>
      <c r="F23" s="27">
        <v>56.1</v>
      </c>
      <c r="G23" s="26">
        <v>15</v>
      </c>
      <c r="H23" s="28">
        <f t="shared" si="2"/>
        <v>56.1</v>
      </c>
      <c r="I23" s="29">
        <f t="shared" si="1"/>
        <v>15</v>
      </c>
    </row>
    <row r="24" spans="2:9" x14ac:dyDescent="0.25">
      <c r="B24" s="24">
        <v>10064111</v>
      </c>
      <c r="C24" s="25" t="s">
        <v>825</v>
      </c>
      <c r="D24" s="26"/>
      <c r="E24" s="26"/>
      <c r="F24" s="27">
        <v>7.48</v>
      </c>
      <c r="G24" s="26">
        <v>2</v>
      </c>
      <c r="H24" s="28">
        <f t="shared" si="2"/>
        <v>7.48</v>
      </c>
      <c r="I24" s="29">
        <f t="shared" si="1"/>
        <v>2</v>
      </c>
    </row>
    <row r="25" spans="2:9" x14ac:dyDescent="0.25">
      <c r="B25" s="24">
        <v>10064120</v>
      </c>
      <c r="C25" s="25" t="s">
        <v>826</v>
      </c>
      <c r="D25" s="26"/>
      <c r="E25" s="26"/>
      <c r="F25" s="27">
        <v>3.74</v>
      </c>
      <c r="G25" s="26">
        <v>1</v>
      </c>
      <c r="H25" s="28">
        <f t="shared" si="2"/>
        <v>3.74</v>
      </c>
      <c r="I25" s="29">
        <f t="shared" si="1"/>
        <v>1</v>
      </c>
    </row>
    <row r="26" spans="2:9" x14ac:dyDescent="0.25">
      <c r="B26" s="24">
        <v>10077417</v>
      </c>
      <c r="C26" s="25" t="s">
        <v>980</v>
      </c>
      <c r="D26" s="26"/>
      <c r="E26" s="26"/>
      <c r="F26" s="27">
        <v>11.22</v>
      </c>
      <c r="G26" s="26">
        <v>3</v>
      </c>
      <c r="H26" s="28">
        <f t="shared" si="2"/>
        <v>11.22</v>
      </c>
      <c r="I26" s="29">
        <f t="shared" si="1"/>
        <v>3</v>
      </c>
    </row>
    <row r="27" spans="2:9" x14ac:dyDescent="0.25">
      <c r="B27" s="24">
        <v>10077484</v>
      </c>
      <c r="C27" s="25" t="s">
        <v>984</v>
      </c>
      <c r="D27" s="26"/>
      <c r="E27" s="26"/>
      <c r="F27" s="27">
        <v>183.26</v>
      </c>
      <c r="G27" s="26">
        <v>49</v>
      </c>
      <c r="H27" s="28">
        <f t="shared" si="2"/>
        <v>183.26</v>
      </c>
      <c r="I27" s="29">
        <f t="shared" si="1"/>
        <v>49</v>
      </c>
    </row>
    <row r="28" spans="2:9" x14ac:dyDescent="0.25">
      <c r="B28" s="24">
        <v>19177426</v>
      </c>
      <c r="C28" s="25" t="s">
        <v>1001</v>
      </c>
      <c r="D28" s="26"/>
      <c r="E28" s="26"/>
      <c r="F28" s="27">
        <v>3.74</v>
      </c>
      <c r="G28" s="26">
        <v>1</v>
      </c>
      <c r="H28" s="28">
        <f t="shared" si="2"/>
        <v>3.74</v>
      </c>
      <c r="I28" s="29">
        <f t="shared" si="1"/>
        <v>1</v>
      </c>
    </row>
    <row r="29" spans="2:9" x14ac:dyDescent="0.25">
      <c r="B29" s="24">
        <v>19177441</v>
      </c>
      <c r="C29" s="25" t="s">
        <v>1006</v>
      </c>
      <c r="D29" s="26"/>
      <c r="E29" s="26"/>
      <c r="F29" s="27">
        <v>3.74</v>
      </c>
      <c r="G29" s="26">
        <v>1</v>
      </c>
      <c r="H29" s="28">
        <f t="shared" si="2"/>
        <v>3.74</v>
      </c>
      <c r="I29" s="29">
        <f t="shared" si="1"/>
        <v>1</v>
      </c>
    </row>
    <row r="30" spans="2:9" x14ac:dyDescent="0.25">
      <c r="B30" s="24">
        <v>19375404</v>
      </c>
      <c r="C30" s="25" t="s">
        <v>1040</v>
      </c>
      <c r="D30" s="26"/>
      <c r="E30" s="26"/>
      <c r="F30" s="27">
        <v>3.74</v>
      </c>
      <c r="G30" s="26">
        <v>1</v>
      </c>
      <c r="H30" s="28">
        <f t="shared" si="2"/>
        <v>3.74</v>
      </c>
      <c r="I30" s="29">
        <f t="shared" si="1"/>
        <v>1</v>
      </c>
    </row>
    <row r="31" spans="2:9" ht="26.25" x14ac:dyDescent="0.25">
      <c r="B31" s="24">
        <v>19375432</v>
      </c>
      <c r="C31" s="25" t="s">
        <v>1061</v>
      </c>
      <c r="D31" s="26"/>
      <c r="E31" s="26"/>
      <c r="F31" s="27">
        <v>14.96</v>
      </c>
      <c r="G31" s="26">
        <v>4</v>
      </c>
      <c r="H31" s="28">
        <f t="shared" si="2"/>
        <v>14.96</v>
      </c>
      <c r="I31" s="29">
        <f t="shared" si="1"/>
        <v>4</v>
      </c>
    </row>
    <row r="32" spans="2:9" x14ac:dyDescent="0.25">
      <c r="B32" s="24">
        <v>19375446</v>
      </c>
      <c r="C32" s="25" t="s">
        <v>1070</v>
      </c>
      <c r="D32" s="26"/>
      <c r="E32" s="26"/>
      <c r="F32" s="27">
        <v>14.96</v>
      </c>
      <c r="G32" s="26">
        <v>4</v>
      </c>
      <c r="H32" s="28">
        <f t="shared" si="2"/>
        <v>14.96</v>
      </c>
      <c r="I32" s="29">
        <f t="shared" si="1"/>
        <v>4</v>
      </c>
    </row>
    <row r="33" spans="2:9" x14ac:dyDescent="0.25">
      <c r="B33" s="24">
        <v>19375447</v>
      </c>
      <c r="C33" s="25" t="s">
        <v>1071</v>
      </c>
      <c r="D33" s="26"/>
      <c r="E33" s="26"/>
      <c r="F33" s="27">
        <v>11.22</v>
      </c>
      <c r="G33" s="26">
        <v>3</v>
      </c>
      <c r="H33" s="28">
        <f t="shared" si="2"/>
        <v>11.22</v>
      </c>
      <c r="I33" s="29">
        <f t="shared" si="1"/>
        <v>3</v>
      </c>
    </row>
    <row r="34" spans="2:9" ht="26.25" x14ac:dyDescent="0.25">
      <c r="B34" s="24">
        <v>19675410</v>
      </c>
      <c r="C34" s="25" t="s">
        <v>1131</v>
      </c>
      <c r="D34" s="26"/>
      <c r="E34" s="26"/>
      <c r="F34" s="27">
        <v>3.74</v>
      </c>
      <c r="G34" s="26">
        <v>1</v>
      </c>
      <c r="H34" s="28">
        <f t="shared" si="2"/>
        <v>3.74</v>
      </c>
      <c r="I34" s="29">
        <f t="shared" si="1"/>
        <v>1</v>
      </c>
    </row>
    <row r="35" spans="2:9" x14ac:dyDescent="0.25">
      <c r="B35" s="24">
        <v>19677407</v>
      </c>
      <c r="C35" s="25" t="s">
        <v>1134</v>
      </c>
      <c r="D35" s="26"/>
      <c r="E35" s="26"/>
      <c r="F35" s="27">
        <v>14.96</v>
      </c>
      <c r="G35" s="26">
        <v>4</v>
      </c>
      <c r="H35" s="28">
        <f t="shared" si="2"/>
        <v>14.96</v>
      </c>
      <c r="I35" s="29">
        <f t="shared" si="1"/>
        <v>4</v>
      </c>
    </row>
    <row r="36" spans="2:9" x14ac:dyDescent="0.25">
      <c r="B36" s="24">
        <v>50075423</v>
      </c>
      <c r="C36" s="25" t="s">
        <v>522</v>
      </c>
      <c r="D36" s="26"/>
      <c r="E36" s="26"/>
      <c r="F36" s="27">
        <v>7.48</v>
      </c>
      <c r="G36" s="26">
        <v>2</v>
      </c>
      <c r="H36" s="28">
        <f t="shared" si="2"/>
        <v>7.48</v>
      </c>
      <c r="I36" s="29">
        <f t="shared" si="1"/>
        <v>2</v>
      </c>
    </row>
    <row r="37" spans="2:9" x14ac:dyDescent="0.25">
      <c r="B37" s="24">
        <v>50077467</v>
      </c>
      <c r="C37" s="25" t="s">
        <v>504</v>
      </c>
      <c r="D37" s="26"/>
      <c r="E37" s="26"/>
      <c r="F37" s="27">
        <v>7.48</v>
      </c>
      <c r="G37" s="26">
        <v>2</v>
      </c>
      <c r="H37" s="28">
        <f t="shared" si="2"/>
        <v>7.48</v>
      </c>
      <c r="I37" s="29">
        <f t="shared" ref="I37:I68" si="3">E37+G37</f>
        <v>2</v>
      </c>
    </row>
    <row r="38" spans="2:9" x14ac:dyDescent="0.25">
      <c r="B38" s="24">
        <v>110000007</v>
      </c>
      <c r="C38" s="25" t="s">
        <v>775</v>
      </c>
      <c r="D38" s="26"/>
      <c r="E38" s="26"/>
      <c r="F38" s="27">
        <v>7.48</v>
      </c>
      <c r="G38" s="26">
        <v>2</v>
      </c>
      <c r="H38" s="28">
        <f t="shared" si="2"/>
        <v>7.48</v>
      </c>
      <c r="I38" s="29">
        <f t="shared" si="3"/>
        <v>2</v>
      </c>
    </row>
    <row r="39" spans="2:9" x14ac:dyDescent="0.25">
      <c r="B39" s="30">
        <v>130000055</v>
      </c>
      <c r="C39" s="31" t="s">
        <v>1161</v>
      </c>
      <c r="D39" s="32">
        <v>15.66</v>
      </c>
      <c r="E39" s="32">
        <v>1</v>
      </c>
      <c r="F39" s="33">
        <v>3.74</v>
      </c>
      <c r="G39" s="32">
        <v>1</v>
      </c>
      <c r="H39" s="28">
        <f>D39+F39</f>
        <v>19.399999999999999</v>
      </c>
      <c r="I39" s="29">
        <f t="shared" si="3"/>
        <v>2</v>
      </c>
    </row>
    <row r="40" spans="2:9" x14ac:dyDescent="0.25">
      <c r="B40" s="24">
        <v>170075405</v>
      </c>
      <c r="C40" s="25" t="s">
        <v>450</v>
      </c>
      <c r="D40" s="26"/>
      <c r="E40" s="32"/>
      <c r="F40" s="27">
        <v>3.74</v>
      </c>
      <c r="G40" s="26">
        <v>1</v>
      </c>
      <c r="H40" s="28">
        <f t="shared" si="2"/>
        <v>3.74</v>
      </c>
      <c r="I40" s="29">
        <f t="shared" si="3"/>
        <v>1</v>
      </c>
    </row>
    <row r="41" spans="2:9" x14ac:dyDescent="0.25">
      <c r="B41" s="30">
        <v>270065201</v>
      </c>
      <c r="C41" s="31" t="s">
        <v>430</v>
      </c>
      <c r="D41" s="32">
        <v>31.32</v>
      </c>
      <c r="E41" s="32">
        <v>2</v>
      </c>
      <c r="F41" s="33">
        <v>3.74</v>
      </c>
      <c r="G41" s="32">
        <v>1</v>
      </c>
      <c r="H41" s="28">
        <f t="shared" si="2"/>
        <v>35.06</v>
      </c>
      <c r="I41" s="29">
        <f t="shared" si="3"/>
        <v>3</v>
      </c>
    </row>
    <row r="42" spans="2:9" x14ac:dyDescent="0.25">
      <c r="B42" s="24">
        <v>320200006</v>
      </c>
      <c r="C42" s="25" t="s">
        <v>734</v>
      </c>
      <c r="D42" s="26"/>
      <c r="E42" s="32"/>
      <c r="F42" s="27">
        <v>3.74</v>
      </c>
      <c r="G42" s="26">
        <v>1</v>
      </c>
      <c r="H42" s="28">
        <f>D42+F42</f>
        <v>3.74</v>
      </c>
      <c r="I42" s="29">
        <f t="shared" si="3"/>
        <v>1</v>
      </c>
    </row>
    <row r="43" spans="2:9" x14ac:dyDescent="0.25">
      <c r="B43" s="24">
        <v>320200007</v>
      </c>
      <c r="C43" s="25" t="s">
        <v>1186</v>
      </c>
      <c r="D43" s="26"/>
      <c r="E43" s="26"/>
      <c r="F43" s="27">
        <v>3.74</v>
      </c>
      <c r="G43" s="26">
        <v>1</v>
      </c>
      <c r="H43" s="28">
        <f t="shared" si="2"/>
        <v>3.74</v>
      </c>
      <c r="I43" s="29">
        <f t="shared" si="3"/>
        <v>1</v>
      </c>
    </row>
    <row r="44" spans="2:9" x14ac:dyDescent="0.25">
      <c r="B44" s="24">
        <v>326100001</v>
      </c>
      <c r="C44" s="25" t="s">
        <v>739</v>
      </c>
      <c r="D44" s="26"/>
      <c r="E44" s="26"/>
      <c r="F44" s="27">
        <v>14.96</v>
      </c>
      <c r="G44" s="26">
        <v>4</v>
      </c>
      <c r="H44" s="28">
        <f t="shared" si="2"/>
        <v>14.96</v>
      </c>
      <c r="I44" s="29">
        <f t="shared" si="3"/>
        <v>4</v>
      </c>
    </row>
    <row r="45" spans="2:9" x14ac:dyDescent="0.25">
      <c r="B45" s="24">
        <v>360200012</v>
      </c>
      <c r="C45" s="25" t="s">
        <v>1187</v>
      </c>
      <c r="D45" s="26"/>
      <c r="E45" s="26"/>
      <c r="F45" s="27">
        <v>7.48</v>
      </c>
      <c r="G45" s="26">
        <v>2</v>
      </c>
      <c r="H45" s="28">
        <f t="shared" si="2"/>
        <v>7.48</v>
      </c>
      <c r="I45" s="29">
        <f t="shared" si="3"/>
        <v>2</v>
      </c>
    </row>
    <row r="46" spans="2:9" x14ac:dyDescent="0.25">
      <c r="B46" s="24">
        <v>360200026</v>
      </c>
      <c r="C46" s="25" t="s">
        <v>616</v>
      </c>
      <c r="D46" s="26"/>
      <c r="E46" s="26"/>
      <c r="F46" s="27">
        <v>3.74</v>
      </c>
      <c r="G46" s="26">
        <v>1</v>
      </c>
      <c r="H46" s="28">
        <f t="shared" si="2"/>
        <v>3.74</v>
      </c>
      <c r="I46" s="29">
        <f t="shared" si="3"/>
        <v>1</v>
      </c>
    </row>
    <row r="47" spans="2:9" ht="26.25" x14ac:dyDescent="0.25">
      <c r="B47" s="24">
        <v>380200001</v>
      </c>
      <c r="C47" s="25" t="s">
        <v>618</v>
      </c>
      <c r="D47" s="26"/>
      <c r="E47" s="26"/>
      <c r="F47" s="27">
        <v>11.22</v>
      </c>
      <c r="G47" s="26">
        <v>3</v>
      </c>
      <c r="H47" s="28">
        <f t="shared" si="2"/>
        <v>11.22</v>
      </c>
      <c r="I47" s="29">
        <f t="shared" si="3"/>
        <v>3</v>
      </c>
    </row>
    <row r="48" spans="2:9" x14ac:dyDescent="0.25">
      <c r="B48" s="24">
        <v>424700008</v>
      </c>
      <c r="C48" s="25" t="s">
        <v>639</v>
      </c>
      <c r="D48" s="26"/>
      <c r="E48" s="26"/>
      <c r="F48" s="27">
        <v>3.74</v>
      </c>
      <c r="G48" s="26">
        <v>1</v>
      </c>
      <c r="H48" s="28">
        <f t="shared" si="2"/>
        <v>3.74</v>
      </c>
      <c r="I48" s="29">
        <f t="shared" si="3"/>
        <v>1</v>
      </c>
    </row>
    <row r="49" spans="2:9" x14ac:dyDescent="0.25">
      <c r="B49" s="24">
        <v>427300005</v>
      </c>
      <c r="C49" s="25" t="s">
        <v>642</v>
      </c>
      <c r="D49" s="26"/>
      <c r="E49" s="26"/>
      <c r="F49" s="27">
        <v>3.74</v>
      </c>
      <c r="G49" s="26">
        <v>1</v>
      </c>
      <c r="H49" s="28">
        <f t="shared" si="2"/>
        <v>3.74</v>
      </c>
      <c r="I49" s="29">
        <f t="shared" si="3"/>
        <v>1</v>
      </c>
    </row>
    <row r="50" spans="2:9" x14ac:dyDescent="0.25">
      <c r="B50" s="24">
        <v>440200009</v>
      </c>
      <c r="C50" s="25" t="s">
        <v>528</v>
      </c>
      <c r="D50" s="26"/>
      <c r="E50" s="26"/>
      <c r="F50" s="27">
        <v>74.8</v>
      </c>
      <c r="G50" s="26">
        <v>20</v>
      </c>
      <c r="H50" s="28">
        <f t="shared" si="2"/>
        <v>74.8</v>
      </c>
      <c r="I50" s="29">
        <f t="shared" si="3"/>
        <v>20</v>
      </c>
    </row>
    <row r="51" spans="2:9" x14ac:dyDescent="0.25">
      <c r="B51" s="24">
        <v>460200055</v>
      </c>
      <c r="C51" s="25" t="s">
        <v>770</v>
      </c>
      <c r="D51" s="26"/>
      <c r="E51" s="26"/>
      <c r="F51" s="27">
        <v>3.74</v>
      </c>
      <c r="G51" s="26">
        <v>1</v>
      </c>
      <c r="H51" s="28">
        <f t="shared" si="2"/>
        <v>3.74</v>
      </c>
      <c r="I51" s="29">
        <f t="shared" si="3"/>
        <v>1</v>
      </c>
    </row>
    <row r="52" spans="2:9" x14ac:dyDescent="0.25">
      <c r="B52" s="24">
        <v>540200019</v>
      </c>
      <c r="C52" s="25" t="s">
        <v>729</v>
      </c>
      <c r="D52" s="26"/>
      <c r="E52" s="26"/>
      <c r="F52" s="27">
        <v>3.74</v>
      </c>
      <c r="G52" s="26">
        <v>1</v>
      </c>
      <c r="H52" s="28">
        <f t="shared" si="2"/>
        <v>3.74</v>
      </c>
      <c r="I52" s="29">
        <f t="shared" si="3"/>
        <v>1</v>
      </c>
    </row>
    <row r="53" spans="2:9" x14ac:dyDescent="0.25">
      <c r="B53" s="24">
        <v>561800006</v>
      </c>
      <c r="C53" s="25" t="s">
        <v>785</v>
      </c>
      <c r="D53" s="26"/>
      <c r="E53" s="26"/>
      <c r="F53" s="27">
        <v>3.74</v>
      </c>
      <c r="G53" s="26">
        <v>1</v>
      </c>
      <c r="H53" s="28">
        <f t="shared" si="2"/>
        <v>3.74</v>
      </c>
      <c r="I53" s="29">
        <f t="shared" si="3"/>
        <v>1</v>
      </c>
    </row>
    <row r="54" spans="2:9" x14ac:dyDescent="0.25">
      <c r="B54" s="24">
        <v>621200005</v>
      </c>
      <c r="C54" s="25" t="s">
        <v>371</v>
      </c>
      <c r="D54" s="26"/>
      <c r="E54" s="26"/>
      <c r="F54" s="27">
        <v>112.2</v>
      </c>
      <c r="G54" s="26">
        <v>30</v>
      </c>
      <c r="H54" s="28">
        <f t="shared" si="2"/>
        <v>112.2</v>
      </c>
      <c r="I54" s="29">
        <f t="shared" si="3"/>
        <v>30</v>
      </c>
    </row>
    <row r="55" spans="2:9" x14ac:dyDescent="0.25">
      <c r="B55" s="24">
        <v>640600004</v>
      </c>
      <c r="C55" s="25" t="s">
        <v>489</v>
      </c>
      <c r="D55" s="26"/>
      <c r="E55" s="26"/>
      <c r="F55" s="27">
        <v>3.74</v>
      </c>
      <c r="G55" s="26">
        <v>1</v>
      </c>
      <c r="H55" s="28">
        <f t="shared" si="2"/>
        <v>3.74</v>
      </c>
      <c r="I55" s="29">
        <f t="shared" si="3"/>
        <v>1</v>
      </c>
    </row>
    <row r="56" spans="2:9" x14ac:dyDescent="0.25">
      <c r="B56" s="24">
        <v>660200017</v>
      </c>
      <c r="C56" s="25" t="s">
        <v>659</v>
      </c>
      <c r="D56" s="26"/>
      <c r="E56" s="26"/>
      <c r="F56" s="27">
        <v>3.74</v>
      </c>
      <c r="G56" s="26">
        <v>1</v>
      </c>
      <c r="H56" s="28">
        <f t="shared" si="2"/>
        <v>3.74</v>
      </c>
      <c r="I56" s="29">
        <f t="shared" si="3"/>
        <v>1</v>
      </c>
    </row>
    <row r="57" spans="2:9" x14ac:dyDescent="0.25">
      <c r="B57" s="24">
        <v>660200031</v>
      </c>
      <c r="C57" s="25" t="s">
        <v>660</v>
      </c>
      <c r="D57" s="26"/>
      <c r="E57" s="26"/>
      <c r="F57" s="27">
        <v>3.74</v>
      </c>
      <c r="G57" s="26">
        <v>1</v>
      </c>
      <c r="H57" s="28">
        <f t="shared" si="2"/>
        <v>3.74</v>
      </c>
      <c r="I57" s="29">
        <f t="shared" si="3"/>
        <v>1</v>
      </c>
    </row>
    <row r="58" spans="2:9" x14ac:dyDescent="0.25">
      <c r="B58" s="24">
        <v>661400017</v>
      </c>
      <c r="C58" s="25" t="s">
        <v>841</v>
      </c>
      <c r="D58" s="26"/>
      <c r="E58" s="26"/>
      <c r="F58" s="27">
        <v>3.74</v>
      </c>
      <c r="G58" s="26">
        <v>1</v>
      </c>
      <c r="H58" s="28">
        <f t="shared" si="2"/>
        <v>3.74</v>
      </c>
      <c r="I58" s="29">
        <f t="shared" si="3"/>
        <v>1</v>
      </c>
    </row>
    <row r="59" spans="2:9" x14ac:dyDescent="0.25">
      <c r="B59" s="24">
        <v>700200047</v>
      </c>
      <c r="C59" s="25" t="s">
        <v>1215</v>
      </c>
      <c r="D59" s="26"/>
      <c r="E59" s="26"/>
      <c r="F59" s="27">
        <v>3.74</v>
      </c>
      <c r="G59" s="26">
        <v>1</v>
      </c>
      <c r="H59" s="28">
        <f t="shared" si="2"/>
        <v>3.74</v>
      </c>
      <c r="I59" s="29">
        <f t="shared" si="3"/>
        <v>1</v>
      </c>
    </row>
    <row r="60" spans="2:9" x14ac:dyDescent="0.25">
      <c r="B60" s="24">
        <v>701400003</v>
      </c>
      <c r="C60" s="25" t="s">
        <v>1216</v>
      </c>
      <c r="D60" s="26"/>
      <c r="E60" s="26"/>
      <c r="F60" s="27">
        <v>3.74</v>
      </c>
      <c r="G60" s="26">
        <v>1</v>
      </c>
      <c r="H60" s="28">
        <f t="shared" si="2"/>
        <v>3.74</v>
      </c>
      <c r="I60" s="29">
        <f t="shared" si="3"/>
        <v>1</v>
      </c>
    </row>
    <row r="61" spans="2:9" ht="26.25" x14ac:dyDescent="0.25">
      <c r="B61" s="24">
        <v>740200018</v>
      </c>
      <c r="C61" s="25" t="s">
        <v>1217</v>
      </c>
      <c r="D61" s="26"/>
      <c r="E61" s="26"/>
      <c r="F61" s="27">
        <v>14.96</v>
      </c>
      <c r="G61" s="26">
        <v>4</v>
      </c>
      <c r="H61" s="28">
        <f t="shared" si="2"/>
        <v>14.96</v>
      </c>
      <c r="I61" s="29">
        <f t="shared" si="3"/>
        <v>4</v>
      </c>
    </row>
    <row r="62" spans="2:9" x14ac:dyDescent="0.25">
      <c r="B62" s="24">
        <v>741400023</v>
      </c>
      <c r="C62" s="25" t="s">
        <v>810</v>
      </c>
      <c r="D62" s="26"/>
      <c r="E62" s="26"/>
      <c r="F62" s="27">
        <v>3.74</v>
      </c>
      <c r="G62" s="26">
        <v>1</v>
      </c>
      <c r="H62" s="28">
        <f t="shared" si="2"/>
        <v>3.74</v>
      </c>
      <c r="I62" s="29">
        <f t="shared" si="3"/>
        <v>1</v>
      </c>
    </row>
    <row r="63" spans="2:9" x14ac:dyDescent="0.25">
      <c r="B63" s="24">
        <v>741400024</v>
      </c>
      <c r="C63" s="25" t="s">
        <v>811</v>
      </c>
      <c r="D63" s="26"/>
      <c r="E63" s="26"/>
      <c r="F63" s="27">
        <v>7.48</v>
      </c>
      <c r="G63" s="26">
        <v>2</v>
      </c>
      <c r="H63" s="28">
        <f t="shared" si="2"/>
        <v>7.48</v>
      </c>
      <c r="I63" s="29">
        <f t="shared" si="3"/>
        <v>2</v>
      </c>
    </row>
    <row r="64" spans="2:9" ht="26.25" x14ac:dyDescent="0.25">
      <c r="B64" s="24">
        <v>741400028</v>
      </c>
      <c r="C64" s="25" t="s">
        <v>1224</v>
      </c>
      <c r="D64" s="26"/>
      <c r="E64" s="26"/>
      <c r="F64" s="27">
        <v>7.48</v>
      </c>
      <c r="G64" s="26">
        <v>2</v>
      </c>
      <c r="H64" s="28">
        <f t="shared" si="2"/>
        <v>7.48</v>
      </c>
      <c r="I64" s="29">
        <f t="shared" si="3"/>
        <v>2</v>
      </c>
    </row>
    <row r="65" spans="2:9" x14ac:dyDescent="0.25">
      <c r="B65" s="24">
        <v>760200009</v>
      </c>
      <c r="C65" s="25" t="s">
        <v>1469</v>
      </c>
      <c r="D65" s="26"/>
      <c r="E65" s="26"/>
      <c r="F65" s="27">
        <v>78.540000000000006</v>
      </c>
      <c r="G65" s="26">
        <v>21</v>
      </c>
      <c r="H65" s="28">
        <f t="shared" si="2"/>
        <v>78.540000000000006</v>
      </c>
      <c r="I65" s="29">
        <f t="shared" si="3"/>
        <v>21</v>
      </c>
    </row>
    <row r="66" spans="2:9" x14ac:dyDescent="0.25">
      <c r="B66" s="24">
        <v>760200013</v>
      </c>
      <c r="C66" s="25" t="s">
        <v>539</v>
      </c>
      <c r="D66" s="26"/>
      <c r="E66" s="26"/>
      <c r="F66" s="27">
        <v>3.74</v>
      </c>
      <c r="G66" s="26">
        <v>1</v>
      </c>
      <c r="H66" s="28">
        <f t="shared" si="2"/>
        <v>3.74</v>
      </c>
      <c r="I66" s="29">
        <f t="shared" si="3"/>
        <v>1</v>
      </c>
    </row>
    <row r="67" spans="2:9" s="13" customFormat="1" x14ac:dyDescent="0.25">
      <c r="B67" s="40">
        <v>800800015</v>
      </c>
      <c r="C67" s="41" t="s">
        <v>1238</v>
      </c>
      <c r="D67" s="42"/>
      <c r="E67" s="42"/>
      <c r="F67" s="43">
        <v>3.74</v>
      </c>
      <c r="G67" s="42">
        <v>1</v>
      </c>
      <c r="H67" s="44">
        <f t="shared" si="2"/>
        <v>3.74</v>
      </c>
      <c r="I67" s="29">
        <f t="shared" si="3"/>
        <v>1</v>
      </c>
    </row>
    <row r="68" spans="2:9" x14ac:dyDescent="0.25">
      <c r="B68" s="40">
        <v>804465402</v>
      </c>
      <c r="C68" s="41" t="s">
        <v>1268</v>
      </c>
      <c r="D68" s="42"/>
      <c r="E68" s="42"/>
      <c r="F68" s="43">
        <v>3.74</v>
      </c>
      <c r="G68" s="42">
        <v>1</v>
      </c>
      <c r="H68" s="44">
        <f t="shared" si="2"/>
        <v>3.74</v>
      </c>
      <c r="I68" s="29">
        <f t="shared" si="3"/>
        <v>1</v>
      </c>
    </row>
    <row r="69" spans="2:9" x14ac:dyDescent="0.25">
      <c r="B69" s="40">
        <v>807400002</v>
      </c>
      <c r="C69" s="41" t="s">
        <v>1275</v>
      </c>
      <c r="D69" s="42"/>
      <c r="E69" s="42"/>
      <c r="F69" s="43">
        <v>14.96</v>
      </c>
      <c r="G69" s="42">
        <v>4</v>
      </c>
      <c r="H69" s="44">
        <f t="shared" si="2"/>
        <v>14.96</v>
      </c>
      <c r="I69" s="29">
        <f t="shared" ref="I69:I87" si="4">E69+G69</f>
        <v>4</v>
      </c>
    </row>
    <row r="70" spans="2:9" x14ac:dyDescent="0.25">
      <c r="B70" s="40">
        <v>880200018</v>
      </c>
      <c r="C70" s="41" t="s">
        <v>411</v>
      </c>
      <c r="D70" s="42"/>
      <c r="E70" s="42"/>
      <c r="F70" s="43">
        <v>7.48</v>
      </c>
      <c r="G70" s="42">
        <v>2</v>
      </c>
      <c r="H70" s="44">
        <f t="shared" ref="H70:H87" si="5">D70+F70</f>
        <v>7.48</v>
      </c>
      <c r="I70" s="29">
        <f t="shared" si="4"/>
        <v>2</v>
      </c>
    </row>
    <row r="71" spans="2:9" x14ac:dyDescent="0.25">
      <c r="B71" s="40">
        <v>880200065</v>
      </c>
      <c r="C71" s="41" t="s">
        <v>415</v>
      </c>
      <c r="D71" s="42"/>
      <c r="E71" s="42"/>
      <c r="F71" s="43">
        <v>18.7</v>
      </c>
      <c r="G71" s="42">
        <v>5</v>
      </c>
      <c r="H71" s="44">
        <f t="shared" si="5"/>
        <v>18.7</v>
      </c>
      <c r="I71" s="29">
        <f t="shared" si="4"/>
        <v>5</v>
      </c>
    </row>
    <row r="72" spans="2:9" x14ac:dyDescent="0.25">
      <c r="B72" s="40">
        <v>888300003</v>
      </c>
      <c r="C72" s="41" t="s">
        <v>1285</v>
      </c>
      <c r="D72" s="42"/>
      <c r="E72" s="42"/>
      <c r="F72" s="43">
        <v>7.48</v>
      </c>
      <c r="G72" s="42">
        <v>2</v>
      </c>
      <c r="H72" s="44">
        <f t="shared" si="5"/>
        <v>7.48</v>
      </c>
      <c r="I72" s="29">
        <f t="shared" si="4"/>
        <v>2</v>
      </c>
    </row>
    <row r="73" spans="2:9" x14ac:dyDescent="0.25">
      <c r="B73" s="40">
        <v>900200078</v>
      </c>
      <c r="C73" s="41" t="s">
        <v>390</v>
      </c>
      <c r="D73" s="42"/>
      <c r="E73" s="42"/>
      <c r="F73" s="43">
        <v>3.74</v>
      </c>
      <c r="G73" s="42">
        <v>1</v>
      </c>
      <c r="H73" s="44">
        <f t="shared" si="5"/>
        <v>3.74</v>
      </c>
      <c r="I73" s="29">
        <f t="shared" si="4"/>
        <v>1</v>
      </c>
    </row>
    <row r="74" spans="2:9" ht="26.25" x14ac:dyDescent="0.25">
      <c r="B74" s="40">
        <v>940200013</v>
      </c>
      <c r="C74" s="41" t="s">
        <v>685</v>
      </c>
      <c r="D74" s="42"/>
      <c r="E74" s="42"/>
      <c r="F74" s="43">
        <v>78.540000000000006</v>
      </c>
      <c r="G74" s="42">
        <v>21</v>
      </c>
      <c r="H74" s="44">
        <f t="shared" si="5"/>
        <v>78.540000000000006</v>
      </c>
      <c r="I74" s="29">
        <f t="shared" si="4"/>
        <v>21</v>
      </c>
    </row>
    <row r="75" spans="2:9" x14ac:dyDescent="0.25">
      <c r="B75" s="40">
        <v>940200015</v>
      </c>
      <c r="C75" s="41" t="s">
        <v>1470</v>
      </c>
      <c r="D75" s="42"/>
      <c r="E75" s="42"/>
      <c r="F75" s="43">
        <v>11.22</v>
      </c>
      <c r="G75" s="42">
        <v>3</v>
      </c>
      <c r="H75" s="44">
        <f t="shared" si="5"/>
        <v>11.22</v>
      </c>
      <c r="I75" s="29">
        <f t="shared" si="4"/>
        <v>3</v>
      </c>
    </row>
    <row r="76" spans="2:9" x14ac:dyDescent="0.25">
      <c r="B76" s="24">
        <v>941600003</v>
      </c>
      <c r="C76" s="25" t="s">
        <v>688</v>
      </c>
      <c r="D76" s="26"/>
      <c r="E76" s="26"/>
      <c r="F76" s="27">
        <v>22.44</v>
      </c>
      <c r="G76" s="26">
        <v>6</v>
      </c>
      <c r="H76" s="28">
        <f t="shared" si="5"/>
        <v>22.44</v>
      </c>
      <c r="I76" s="29">
        <f t="shared" si="4"/>
        <v>6</v>
      </c>
    </row>
    <row r="77" spans="2:9" x14ac:dyDescent="0.25">
      <c r="B77" s="24">
        <v>967100004</v>
      </c>
      <c r="C77" s="25" t="s">
        <v>701</v>
      </c>
      <c r="D77" s="26"/>
      <c r="E77" s="26"/>
      <c r="F77" s="27">
        <v>3.74</v>
      </c>
      <c r="G77" s="26">
        <v>1</v>
      </c>
      <c r="H77" s="28">
        <f t="shared" si="5"/>
        <v>3.74</v>
      </c>
      <c r="I77" s="29">
        <f t="shared" si="4"/>
        <v>1</v>
      </c>
    </row>
    <row r="78" spans="2:9" ht="26.25" x14ac:dyDescent="0.25">
      <c r="B78" s="24">
        <v>980200006</v>
      </c>
      <c r="C78" s="25" t="s">
        <v>440</v>
      </c>
      <c r="D78" s="26"/>
      <c r="E78" s="26"/>
      <c r="F78" s="27">
        <v>14.96</v>
      </c>
      <c r="G78" s="26">
        <v>4</v>
      </c>
      <c r="H78" s="28">
        <f t="shared" si="5"/>
        <v>14.96</v>
      </c>
      <c r="I78" s="29">
        <f t="shared" si="4"/>
        <v>4</v>
      </c>
    </row>
    <row r="79" spans="2:9" x14ac:dyDescent="0.25">
      <c r="B79" s="24">
        <v>19175402</v>
      </c>
      <c r="C79" s="25" t="s">
        <v>986</v>
      </c>
      <c r="D79" s="26">
        <v>15.66</v>
      </c>
      <c r="E79" s="26">
        <v>1</v>
      </c>
      <c r="F79" s="26"/>
      <c r="G79" s="27"/>
      <c r="H79" s="28">
        <f t="shared" si="5"/>
        <v>15.66</v>
      </c>
      <c r="I79" s="29">
        <f t="shared" si="4"/>
        <v>1</v>
      </c>
    </row>
    <row r="80" spans="2:9" x14ac:dyDescent="0.25">
      <c r="B80" s="24">
        <v>19175422</v>
      </c>
      <c r="C80" s="25" t="s">
        <v>996</v>
      </c>
      <c r="D80" s="26">
        <v>266.22000000000003</v>
      </c>
      <c r="E80" s="26">
        <v>17</v>
      </c>
      <c r="F80" s="26"/>
      <c r="G80" s="27"/>
      <c r="H80" s="28">
        <f t="shared" si="5"/>
        <v>266.22000000000003</v>
      </c>
      <c r="I80" s="29">
        <f t="shared" si="4"/>
        <v>17</v>
      </c>
    </row>
    <row r="81" spans="2:9" ht="26.25" x14ac:dyDescent="0.25">
      <c r="B81" s="24">
        <v>19275405</v>
      </c>
      <c r="C81" s="25" t="s">
        <v>1012</v>
      </c>
      <c r="D81" s="26">
        <v>125.28</v>
      </c>
      <c r="E81" s="26">
        <v>8</v>
      </c>
      <c r="F81" s="26"/>
      <c r="G81" s="27"/>
      <c r="H81" s="28">
        <f t="shared" si="5"/>
        <v>125.28</v>
      </c>
      <c r="I81" s="29">
        <f t="shared" si="4"/>
        <v>8</v>
      </c>
    </row>
    <row r="82" spans="2:9" x14ac:dyDescent="0.25">
      <c r="B82" s="24">
        <v>19675401</v>
      </c>
      <c r="C82" s="25" t="s">
        <v>1123</v>
      </c>
      <c r="D82" s="26">
        <v>15.66</v>
      </c>
      <c r="E82" s="26">
        <v>1</v>
      </c>
      <c r="F82" s="26"/>
      <c r="G82" s="27"/>
      <c r="H82" s="28">
        <f t="shared" si="5"/>
        <v>15.66</v>
      </c>
      <c r="I82" s="29">
        <f t="shared" si="4"/>
        <v>1</v>
      </c>
    </row>
    <row r="83" spans="2:9" x14ac:dyDescent="0.25">
      <c r="B83" s="24">
        <v>50000022</v>
      </c>
      <c r="C83" s="25" t="s">
        <v>506</v>
      </c>
      <c r="D83" s="26">
        <v>15.66</v>
      </c>
      <c r="E83" s="26">
        <v>1</v>
      </c>
      <c r="F83" s="26"/>
      <c r="G83" s="27"/>
      <c r="H83" s="28">
        <f t="shared" si="5"/>
        <v>15.66</v>
      </c>
      <c r="I83" s="29">
        <f t="shared" si="4"/>
        <v>1</v>
      </c>
    </row>
    <row r="84" spans="2:9" x14ac:dyDescent="0.25">
      <c r="B84" s="24">
        <v>50075407</v>
      </c>
      <c r="C84" s="25" t="s">
        <v>1140</v>
      </c>
      <c r="D84" s="26">
        <v>15.66</v>
      </c>
      <c r="E84" s="26">
        <v>1</v>
      </c>
      <c r="F84" s="26"/>
      <c r="G84" s="27"/>
      <c r="H84" s="28">
        <f t="shared" si="5"/>
        <v>15.66</v>
      </c>
      <c r="I84" s="29">
        <f t="shared" si="4"/>
        <v>1</v>
      </c>
    </row>
    <row r="85" spans="2:9" x14ac:dyDescent="0.25">
      <c r="B85" s="24">
        <v>500200028</v>
      </c>
      <c r="C85" s="25" t="s">
        <v>651</v>
      </c>
      <c r="D85" s="26">
        <v>15.66</v>
      </c>
      <c r="E85" s="26">
        <v>1</v>
      </c>
      <c r="F85" s="26"/>
      <c r="G85" s="27"/>
      <c r="H85" s="28">
        <f t="shared" si="5"/>
        <v>15.66</v>
      </c>
      <c r="I85" s="29">
        <f t="shared" si="4"/>
        <v>1</v>
      </c>
    </row>
    <row r="86" spans="2:9" ht="26.25" x14ac:dyDescent="0.25">
      <c r="B86" s="24">
        <v>660200039</v>
      </c>
      <c r="C86" s="25" t="s">
        <v>1213</v>
      </c>
      <c r="D86" s="26">
        <v>15.66</v>
      </c>
      <c r="E86" s="26">
        <v>1</v>
      </c>
      <c r="F86" s="26"/>
      <c r="G86" s="27"/>
      <c r="H86" s="28">
        <f t="shared" si="5"/>
        <v>15.66</v>
      </c>
      <c r="I86" s="29">
        <f t="shared" si="4"/>
        <v>1</v>
      </c>
    </row>
    <row r="87" spans="2:9" x14ac:dyDescent="0.25">
      <c r="B87" s="24">
        <v>801200041</v>
      </c>
      <c r="C87" s="25" t="s">
        <v>588</v>
      </c>
      <c r="D87" s="26">
        <v>62.64</v>
      </c>
      <c r="E87" s="26">
        <v>4</v>
      </c>
      <c r="F87" s="26"/>
      <c r="G87" s="27"/>
      <c r="H87" s="28">
        <f t="shared" si="5"/>
        <v>62.64</v>
      </c>
      <c r="I87" s="29">
        <f t="shared" si="4"/>
        <v>4</v>
      </c>
    </row>
  </sheetData>
  <mergeCells count="3">
    <mergeCell ref="B2:I2"/>
    <mergeCell ref="B3:I3"/>
    <mergeCell ref="F1:I1"/>
  </mergeCells>
  <pageMargins left="0.25" right="0.2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B1:F13"/>
  <sheetViews>
    <sheetView showGridLines="0" workbookViewId="0">
      <selection activeCell="F10" sqref="F10"/>
    </sheetView>
  </sheetViews>
  <sheetFormatPr defaultRowHeight="15" x14ac:dyDescent="0.25"/>
  <cols>
    <col min="1" max="1" width="3.28515625" style="3" customWidth="1"/>
    <col min="2" max="2" width="13.140625" style="3" customWidth="1"/>
    <col min="3" max="3" width="69.7109375" style="3" customWidth="1"/>
    <col min="4" max="4" width="12.42578125" style="3" bestFit="1" customWidth="1"/>
    <col min="5" max="5" width="11.42578125" style="3" bestFit="1" customWidth="1"/>
    <col min="6" max="16384" width="9.140625" style="3"/>
  </cols>
  <sheetData>
    <row r="1" spans="2:6" ht="66" customHeight="1" x14ac:dyDescent="0.25">
      <c r="D1" s="569" t="s">
        <v>1561</v>
      </c>
      <c r="E1" s="569"/>
      <c r="F1" s="569"/>
    </row>
    <row r="2" spans="2:6" ht="36.75" customHeight="1" x14ac:dyDescent="0.25">
      <c r="B2" s="572" t="s">
        <v>1290</v>
      </c>
      <c r="C2" s="573"/>
      <c r="D2" s="573"/>
      <c r="E2" s="573"/>
    </row>
    <row r="3" spans="2:6" ht="27" customHeight="1" x14ac:dyDescent="0.25">
      <c r="B3" s="574" t="s">
        <v>1557</v>
      </c>
      <c r="C3" s="574"/>
      <c r="D3" s="574"/>
      <c r="E3" s="574"/>
    </row>
    <row r="4" spans="2:6" ht="34.5" customHeight="1" x14ac:dyDescent="0.25">
      <c r="B4" s="17" t="s">
        <v>368</v>
      </c>
      <c r="C4" s="17" t="s">
        <v>369</v>
      </c>
      <c r="D4" s="17" t="s">
        <v>1291</v>
      </c>
      <c r="E4" s="17" t="s">
        <v>814</v>
      </c>
    </row>
    <row r="5" spans="2:6" x14ac:dyDescent="0.25">
      <c r="B5" s="18"/>
      <c r="C5" s="18" t="s">
        <v>345</v>
      </c>
      <c r="D5" s="46">
        <f>SUM(D6:D46)</f>
        <v>464</v>
      </c>
      <c r="E5" s="19">
        <f>SUM(E6:E46)</f>
        <v>107</v>
      </c>
    </row>
    <row r="6" spans="2:6" x14ac:dyDescent="0.25">
      <c r="B6" s="7">
        <v>10000234</v>
      </c>
      <c r="C6" s="20" t="s">
        <v>1292</v>
      </c>
      <c r="D6" s="9">
        <v>16</v>
      </c>
      <c r="E6" s="10">
        <v>4</v>
      </c>
      <c r="F6" s="3">
        <f>4*E6</f>
        <v>16</v>
      </c>
    </row>
    <row r="7" spans="2:6" x14ac:dyDescent="0.25">
      <c r="B7" s="7">
        <v>10011803</v>
      </c>
      <c r="C7" s="20" t="s">
        <v>1484</v>
      </c>
      <c r="D7" s="9">
        <v>4</v>
      </c>
      <c r="E7" s="10">
        <v>1</v>
      </c>
      <c r="F7" s="3">
        <f t="shared" ref="F7:F13" si="0">4*E7</f>
        <v>4</v>
      </c>
    </row>
    <row r="8" spans="2:6" x14ac:dyDescent="0.25">
      <c r="B8" s="7">
        <v>90020301</v>
      </c>
      <c r="C8" s="20" t="s">
        <v>1294</v>
      </c>
      <c r="D8" s="9">
        <v>220</v>
      </c>
      <c r="E8" s="10">
        <v>54</v>
      </c>
      <c r="F8" s="3">
        <f>D8/E8</f>
        <v>4.0740740740740744</v>
      </c>
    </row>
    <row r="9" spans="2:6" x14ac:dyDescent="0.25">
      <c r="B9" s="7">
        <v>130020302</v>
      </c>
      <c r="C9" s="20" t="s">
        <v>1295</v>
      </c>
      <c r="D9" s="9">
        <v>27</v>
      </c>
      <c r="E9" s="10">
        <v>4</v>
      </c>
      <c r="F9" s="3">
        <f>D9/E9</f>
        <v>6.75</v>
      </c>
    </row>
    <row r="10" spans="2:6" x14ac:dyDescent="0.25">
      <c r="B10" s="7">
        <v>170020401</v>
      </c>
      <c r="C10" s="20" t="s">
        <v>1485</v>
      </c>
      <c r="D10" s="9">
        <v>4</v>
      </c>
      <c r="E10" s="10">
        <v>1</v>
      </c>
      <c r="F10" s="3">
        <f t="shared" si="0"/>
        <v>4</v>
      </c>
    </row>
    <row r="11" spans="2:6" x14ac:dyDescent="0.25">
      <c r="B11" s="7">
        <v>250000092</v>
      </c>
      <c r="C11" s="20" t="s">
        <v>1297</v>
      </c>
      <c r="D11" s="9">
        <v>4</v>
      </c>
      <c r="E11" s="10">
        <v>1</v>
      </c>
      <c r="F11" s="3">
        <f t="shared" si="0"/>
        <v>4</v>
      </c>
    </row>
    <row r="12" spans="2:6" x14ac:dyDescent="0.25">
      <c r="B12" s="7">
        <v>360200027</v>
      </c>
      <c r="C12" s="20" t="s">
        <v>840</v>
      </c>
      <c r="D12" s="9">
        <v>181</v>
      </c>
      <c r="E12" s="10">
        <v>40</v>
      </c>
      <c r="F12" s="3">
        <f>D12/E12</f>
        <v>4.5250000000000004</v>
      </c>
    </row>
    <row r="13" spans="2:6" x14ac:dyDescent="0.25">
      <c r="B13" s="7">
        <v>760200002</v>
      </c>
      <c r="C13" s="20" t="s">
        <v>1298</v>
      </c>
      <c r="D13" s="9">
        <v>8</v>
      </c>
      <c r="E13" s="10">
        <v>2</v>
      </c>
      <c r="F13" s="3">
        <f t="shared" si="0"/>
        <v>8</v>
      </c>
    </row>
  </sheetData>
  <autoFilter ref="B4:E13" xr:uid="{00000000-0009-0000-0000-000004000000}"/>
  <mergeCells count="3">
    <mergeCell ref="B2:E2"/>
    <mergeCell ref="B3:E3"/>
    <mergeCell ref="D1:F1"/>
  </mergeCells>
  <pageMargins left="0.25" right="0.25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  <pageSetUpPr fitToPage="1"/>
  </sheetPr>
  <dimension ref="B1:F191"/>
  <sheetViews>
    <sheetView showGridLines="0" workbookViewId="0">
      <selection activeCell="C18" sqref="C18"/>
    </sheetView>
  </sheetViews>
  <sheetFormatPr defaultRowHeight="15" x14ac:dyDescent="0.25"/>
  <cols>
    <col min="1" max="1" width="3.28515625" style="3" customWidth="1"/>
    <col min="2" max="2" width="13.140625" style="3" customWidth="1"/>
    <col min="3" max="3" width="65" style="3" customWidth="1"/>
    <col min="4" max="4" width="12.42578125" style="3" bestFit="1" customWidth="1"/>
    <col min="5" max="5" width="11.42578125" style="3" bestFit="1" customWidth="1"/>
    <col min="6" max="16384" width="9.140625" style="3"/>
  </cols>
  <sheetData>
    <row r="1" spans="2:6" ht="66" customHeight="1" x14ac:dyDescent="0.25">
      <c r="D1" s="569" t="s">
        <v>1562</v>
      </c>
      <c r="E1" s="569"/>
      <c r="F1" s="569"/>
    </row>
    <row r="2" spans="2:6" ht="36.75" customHeight="1" x14ac:dyDescent="0.25">
      <c r="B2" s="572" t="s">
        <v>1290</v>
      </c>
      <c r="C2" s="573"/>
      <c r="D2" s="573"/>
      <c r="E2" s="573"/>
    </row>
    <row r="3" spans="2:6" ht="37.5" customHeight="1" x14ac:dyDescent="0.25">
      <c r="B3" s="574" t="s">
        <v>1558</v>
      </c>
      <c r="C3" s="574"/>
      <c r="D3" s="574"/>
      <c r="E3" s="574"/>
    </row>
    <row r="4" spans="2:6" ht="34.5" customHeight="1" x14ac:dyDescent="0.25">
      <c r="B4" s="17" t="s">
        <v>368</v>
      </c>
      <c r="C4" s="17" t="s">
        <v>369</v>
      </c>
      <c r="D4" s="17" t="s">
        <v>1291</v>
      </c>
      <c r="E4" s="17" t="s">
        <v>814</v>
      </c>
    </row>
    <row r="5" spans="2:6" x14ac:dyDescent="0.25">
      <c r="B5" s="18"/>
      <c r="C5" s="18" t="s">
        <v>345</v>
      </c>
      <c r="D5" s="46">
        <f>SUM(D6:D191)</f>
        <v>210998.28000000035</v>
      </c>
      <c r="E5" s="19">
        <f>SUM(E6:E191)</f>
        <v>17119</v>
      </c>
    </row>
    <row r="6" spans="2:6" x14ac:dyDescent="0.25">
      <c r="B6" s="7">
        <v>10000114</v>
      </c>
      <c r="C6" s="20" t="s">
        <v>1299</v>
      </c>
      <c r="D6" s="9">
        <v>267.72000000000003</v>
      </c>
      <c r="E6" s="10">
        <v>23</v>
      </c>
    </row>
    <row r="7" spans="2:6" x14ac:dyDescent="0.25">
      <c r="B7" s="7">
        <v>10000214</v>
      </c>
      <c r="C7" s="20" t="s">
        <v>1300</v>
      </c>
      <c r="D7" s="9">
        <v>267.72000000000003</v>
      </c>
      <c r="E7" s="10">
        <v>23</v>
      </c>
    </row>
    <row r="8" spans="2:6" x14ac:dyDescent="0.25">
      <c r="B8" s="7">
        <v>10000234</v>
      </c>
      <c r="C8" s="20" t="s">
        <v>1292</v>
      </c>
      <c r="D8" s="9">
        <v>29460.84</v>
      </c>
      <c r="E8" s="10">
        <v>2442</v>
      </c>
    </row>
    <row r="9" spans="2:6" x14ac:dyDescent="0.25">
      <c r="B9" s="7">
        <v>10000310</v>
      </c>
      <c r="C9" s="20" t="s">
        <v>1301</v>
      </c>
      <c r="D9" s="9">
        <v>174.6</v>
      </c>
      <c r="E9" s="10">
        <v>15</v>
      </c>
    </row>
    <row r="10" spans="2:6" x14ac:dyDescent="0.25">
      <c r="B10" s="7">
        <v>10000343</v>
      </c>
      <c r="C10" s="20" t="s">
        <v>1302</v>
      </c>
      <c r="D10" s="9">
        <v>69.84</v>
      </c>
      <c r="E10" s="10">
        <v>6</v>
      </c>
    </row>
    <row r="11" spans="2:6" x14ac:dyDescent="0.25">
      <c r="B11" s="7">
        <v>10000453</v>
      </c>
      <c r="C11" s="20" t="s">
        <v>1303</v>
      </c>
      <c r="D11" s="9">
        <v>23.28</v>
      </c>
      <c r="E11" s="10">
        <v>2</v>
      </c>
    </row>
    <row r="12" spans="2:6" x14ac:dyDescent="0.25">
      <c r="B12" s="7">
        <v>10000491</v>
      </c>
      <c r="C12" s="20" t="s">
        <v>1304</v>
      </c>
      <c r="D12" s="9">
        <v>395.76</v>
      </c>
      <c r="E12" s="10">
        <v>34</v>
      </c>
    </row>
    <row r="13" spans="2:6" x14ac:dyDescent="0.25">
      <c r="B13" s="7">
        <v>10000492</v>
      </c>
      <c r="C13" s="20" t="s">
        <v>1305</v>
      </c>
      <c r="D13" s="9">
        <v>1245.48</v>
      </c>
      <c r="E13" s="10">
        <v>107</v>
      </c>
    </row>
    <row r="14" spans="2:6" x14ac:dyDescent="0.25">
      <c r="B14" s="7">
        <v>10000502</v>
      </c>
      <c r="C14" s="20" t="s">
        <v>1306</v>
      </c>
      <c r="D14" s="9">
        <v>1070.8800000000001</v>
      </c>
      <c r="E14" s="10">
        <v>92</v>
      </c>
    </row>
    <row r="15" spans="2:6" x14ac:dyDescent="0.25">
      <c r="B15" s="7">
        <v>10000873</v>
      </c>
      <c r="C15" s="20" t="s">
        <v>1307</v>
      </c>
      <c r="D15" s="9">
        <v>465.6</v>
      </c>
      <c r="E15" s="10">
        <v>40</v>
      </c>
    </row>
    <row r="16" spans="2:6" x14ac:dyDescent="0.25">
      <c r="B16" s="7">
        <v>10000945</v>
      </c>
      <c r="C16" s="20" t="s">
        <v>1308</v>
      </c>
      <c r="D16" s="9">
        <v>291</v>
      </c>
      <c r="E16" s="10">
        <v>25</v>
      </c>
    </row>
    <row r="17" spans="2:5" x14ac:dyDescent="0.25">
      <c r="B17" s="7">
        <v>10000995</v>
      </c>
      <c r="C17" s="20" t="s">
        <v>1309</v>
      </c>
      <c r="D17" s="9">
        <v>628.56000000000006</v>
      </c>
      <c r="E17" s="10">
        <v>37</v>
      </c>
    </row>
    <row r="18" spans="2:5" x14ac:dyDescent="0.25">
      <c r="B18" s="7">
        <v>10001204</v>
      </c>
      <c r="C18" s="20" t="s">
        <v>1310</v>
      </c>
      <c r="D18" s="9">
        <v>46.56</v>
      </c>
      <c r="E18" s="10">
        <v>4</v>
      </c>
    </row>
    <row r="19" spans="2:5" x14ac:dyDescent="0.25">
      <c r="B19" s="7">
        <v>10001535</v>
      </c>
      <c r="C19" s="20" t="s">
        <v>935</v>
      </c>
      <c r="D19" s="9">
        <v>9416.76</v>
      </c>
      <c r="E19" s="10">
        <v>799</v>
      </c>
    </row>
    <row r="20" spans="2:5" x14ac:dyDescent="0.25">
      <c r="B20" s="7">
        <v>10011401</v>
      </c>
      <c r="C20" s="20" t="s">
        <v>1311</v>
      </c>
      <c r="D20" s="9">
        <v>2991.48</v>
      </c>
      <c r="E20" s="10">
        <v>129</v>
      </c>
    </row>
    <row r="21" spans="2:5" x14ac:dyDescent="0.25">
      <c r="B21" s="7">
        <v>10011803</v>
      </c>
      <c r="C21" s="20" t="s">
        <v>1293</v>
      </c>
      <c r="D21" s="9">
        <v>32917.919999999998</v>
      </c>
      <c r="E21" s="10">
        <v>2656</v>
      </c>
    </row>
    <row r="22" spans="2:5" x14ac:dyDescent="0.25">
      <c r="B22" s="7">
        <v>10011804</v>
      </c>
      <c r="C22" s="20" t="s">
        <v>1312</v>
      </c>
      <c r="D22" s="9">
        <v>22057.8</v>
      </c>
      <c r="E22" s="10">
        <v>1770</v>
      </c>
    </row>
    <row r="23" spans="2:5" x14ac:dyDescent="0.25">
      <c r="B23" s="7">
        <v>10012202</v>
      </c>
      <c r="C23" s="20" t="s">
        <v>1313</v>
      </c>
      <c r="D23" s="9">
        <v>4888.8</v>
      </c>
      <c r="E23" s="10">
        <v>230</v>
      </c>
    </row>
    <row r="24" spans="2:5" x14ac:dyDescent="0.25">
      <c r="B24" s="7">
        <v>10019111</v>
      </c>
      <c r="C24" s="20" t="s">
        <v>1314</v>
      </c>
      <c r="D24" s="9">
        <v>302.64</v>
      </c>
      <c r="E24" s="10">
        <v>13</v>
      </c>
    </row>
    <row r="25" spans="2:5" x14ac:dyDescent="0.25">
      <c r="B25" s="7">
        <v>10020301</v>
      </c>
      <c r="C25" s="20" t="s">
        <v>958</v>
      </c>
      <c r="D25" s="9">
        <v>9055.92</v>
      </c>
      <c r="E25" s="10">
        <v>748</v>
      </c>
    </row>
    <row r="26" spans="2:5" x14ac:dyDescent="0.25">
      <c r="B26" s="7">
        <v>10020302</v>
      </c>
      <c r="C26" s="20" t="s">
        <v>1315</v>
      </c>
      <c r="D26" s="9">
        <v>209.52</v>
      </c>
      <c r="E26" s="10">
        <v>18</v>
      </c>
    </row>
    <row r="27" spans="2:5" x14ac:dyDescent="0.25">
      <c r="B27" s="7">
        <v>10021301</v>
      </c>
      <c r="C27" s="20" t="s">
        <v>1316</v>
      </c>
      <c r="D27" s="9">
        <v>11.64</v>
      </c>
      <c r="E27" s="10">
        <v>1</v>
      </c>
    </row>
    <row r="28" spans="2:5" x14ac:dyDescent="0.25">
      <c r="B28" s="7">
        <v>10040307</v>
      </c>
      <c r="C28" s="20" t="s">
        <v>823</v>
      </c>
      <c r="D28" s="9">
        <v>803.16</v>
      </c>
      <c r="E28" s="10">
        <v>67</v>
      </c>
    </row>
    <row r="29" spans="2:5" x14ac:dyDescent="0.25">
      <c r="B29" s="7">
        <v>10054109</v>
      </c>
      <c r="C29" s="20" t="s">
        <v>959</v>
      </c>
      <c r="D29" s="9">
        <v>4609.4400000000005</v>
      </c>
      <c r="E29" s="10">
        <v>367</v>
      </c>
    </row>
    <row r="30" spans="2:5" x14ac:dyDescent="0.25">
      <c r="B30" s="7">
        <v>10054114</v>
      </c>
      <c r="C30" s="20" t="s">
        <v>1317</v>
      </c>
      <c r="D30" s="9">
        <v>1164</v>
      </c>
      <c r="E30" s="10">
        <v>99</v>
      </c>
    </row>
    <row r="31" spans="2:5" x14ac:dyDescent="0.25">
      <c r="B31" s="7">
        <v>10054211</v>
      </c>
      <c r="C31" s="20" t="s">
        <v>960</v>
      </c>
      <c r="D31" s="9">
        <v>11.64</v>
      </c>
      <c r="E31" s="10">
        <v>1</v>
      </c>
    </row>
    <row r="32" spans="2:5" x14ac:dyDescent="0.25">
      <c r="B32" s="7">
        <v>10064025</v>
      </c>
      <c r="C32" s="20" t="s">
        <v>1318</v>
      </c>
      <c r="D32" s="9">
        <v>698.4</v>
      </c>
      <c r="E32" s="10">
        <v>57</v>
      </c>
    </row>
    <row r="33" spans="2:5" x14ac:dyDescent="0.25">
      <c r="B33" s="7">
        <v>10064103</v>
      </c>
      <c r="C33" s="20" t="s">
        <v>824</v>
      </c>
      <c r="D33" s="9">
        <v>733.32</v>
      </c>
      <c r="E33" s="10">
        <v>63</v>
      </c>
    </row>
    <row r="34" spans="2:5" x14ac:dyDescent="0.25">
      <c r="B34" s="7">
        <v>10064111</v>
      </c>
      <c r="C34" s="20" t="s">
        <v>825</v>
      </c>
      <c r="D34" s="9">
        <v>3212.64</v>
      </c>
      <c r="E34" s="10">
        <v>258</v>
      </c>
    </row>
    <row r="35" spans="2:5" x14ac:dyDescent="0.25">
      <c r="B35" s="7">
        <v>10064114</v>
      </c>
      <c r="C35" s="20" t="s">
        <v>1319</v>
      </c>
      <c r="D35" s="9">
        <v>1594.68</v>
      </c>
      <c r="E35" s="10">
        <v>137</v>
      </c>
    </row>
    <row r="36" spans="2:5" x14ac:dyDescent="0.25">
      <c r="B36" s="7">
        <v>10064120</v>
      </c>
      <c r="C36" s="20" t="s">
        <v>826</v>
      </c>
      <c r="D36" s="9">
        <v>12035.76</v>
      </c>
      <c r="E36" s="10">
        <v>1022</v>
      </c>
    </row>
    <row r="37" spans="2:5" x14ac:dyDescent="0.25">
      <c r="B37" s="7">
        <v>10069102</v>
      </c>
      <c r="C37" s="20" t="s">
        <v>1320</v>
      </c>
      <c r="D37" s="9">
        <v>1070.8800000000001</v>
      </c>
      <c r="E37" s="10">
        <v>92</v>
      </c>
    </row>
    <row r="38" spans="2:5" x14ac:dyDescent="0.25">
      <c r="B38" s="7">
        <v>10077476</v>
      </c>
      <c r="C38" s="20" t="s">
        <v>1321</v>
      </c>
      <c r="D38" s="9">
        <v>267.72000000000003</v>
      </c>
      <c r="E38" s="10">
        <v>23</v>
      </c>
    </row>
    <row r="39" spans="2:5" x14ac:dyDescent="0.25">
      <c r="B39" s="7">
        <v>10077485</v>
      </c>
      <c r="C39" s="20" t="s">
        <v>1322</v>
      </c>
      <c r="D39" s="9">
        <v>11.64</v>
      </c>
      <c r="E39" s="10">
        <v>1</v>
      </c>
    </row>
    <row r="40" spans="2:5" x14ac:dyDescent="0.25">
      <c r="B40" s="7">
        <v>10077486</v>
      </c>
      <c r="C40" s="20" t="s">
        <v>1323</v>
      </c>
      <c r="D40" s="9">
        <v>512.16</v>
      </c>
      <c r="E40" s="10">
        <v>42</v>
      </c>
    </row>
    <row r="41" spans="2:5" x14ac:dyDescent="0.25">
      <c r="B41" s="7">
        <v>19177406</v>
      </c>
      <c r="C41" s="20" t="s">
        <v>1324</v>
      </c>
      <c r="D41" s="9">
        <v>23.28</v>
      </c>
      <c r="E41" s="10">
        <v>2</v>
      </c>
    </row>
    <row r="42" spans="2:5" x14ac:dyDescent="0.25">
      <c r="B42" s="7">
        <v>19177418</v>
      </c>
      <c r="C42" s="20" t="s">
        <v>1325</v>
      </c>
      <c r="D42" s="9">
        <v>302.64</v>
      </c>
      <c r="E42" s="10">
        <v>26</v>
      </c>
    </row>
    <row r="43" spans="2:5" x14ac:dyDescent="0.25">
      <c r="B43" s="7">
        <v>19177420</v>
      </c>
      <c r="C43" s="20" t="s">
        <v>1326</v>
      </c>
      <c r="D43" s="9">
        <v>69.84</v>
      </c>
      <c r="E43" s="10">
        <v>6</v>
      </c>
    </row>
    <row r="44" spans="2:5" x14ac:dyDescent="0.25">
      <c r="B44" s="7">
        <v>19177423</v>
      </c>
      <c r="C44" s="20" t="s">
        <v>1327</v>
      </c>
      <c r="D44" s="9">
        <v>291</v>
      </c>
      <c r="E44" s="10">
        <v>25</v>
      </c>
    </row>
    <row r="45" spans="2:5" x14ac:dyDescent="0.25">
      <c r="B45" s="7">
        <v>19177424</v>
      </c>
      <c r="C45" s="20" t="s">
        <v>1328</v>
      </c>
      <c r="D45" s="9">
        <v>500.52000000000004</v>
      </c>
      <c r="E45" s="10">
        <v>36</v>
      </c>
    </row>
    <row r="46" spans="2:5" x14ac:dyDescent="0.25">
      <c r="B46" s="7">
        <v>19177439</v>
      </c>
      <c r="C46" s="20" t="s">
        <v>1329</v>
      </c>
      <c r="D46" s="9">
        <v>325.92</v>
      </c>
      <c r="E46" s="10">
        <v>28</v>
      </c>
    </row>
    <row r="47" spans="2:5" x14ac:dyDescent="0.25">
      <c r="B47" s="7">
        <v>19177450</v>
      </c>
      <c r="C47" s="20" t="s">
        <v>1330</v>
      </c>
      <c r="D47" s="9">
        <v>477.24</v>
      </c>
      <c r="E47" s="10">
        <v>41</v>
      </c>
    </row>
    <row r="48" spans="2:5" x14ac:dyDescent="0.25">
      <c r="B48" s="7">
        <v>19177466</v>
      </c>
      <c r="C48" s="20" t="s">
        <v>1331</v>
      </c>
      <c r="D48" s="9">
        <v>395.76</v>
      </c>
      <c r="E48" s="10">
        <v>34</v>
      </c>
    </row>
    <row r="49" spans="2:5" x14ac:dyDescent="0.25">
      <c r="B49" s="7">
        <v>19277401</v>
      </c>
      <c r="C49" s="20" t="s">
        <v>1332</v>
      </c>
      <c r="D49" s="9">
        <v>116.4</v>
      </c>
      <c r="E49" s="10">
        <v>10</v>
      </c>
    </row>
    <row r="50" spans="2:5" x14ac:dyDescent="0.25">
      <c r="B50" s="7">
        <v>19277402</v>
      </c>
      <c r="C50" s="20" t="s">
        <v>1333</v>
      </c>
      <c r="D50" s="9">
        <v>139.68</v>
      </c>
      <c r="E50" s="10">
        <v>12</v>
      </c>
    </row>
    <row r="51" spans="2:5" x14ac:dyDescent="0.25">
      <c r="B51" s="7">
        <v>19364008</v>
      </c>
      <c r="C51" s="20" t="s">
        <v>1334</v>
      </c>
      <c r="D51" s="9">
        <v>1536.48</v>
      </c>
      <c r="E51" s="10">
        <v>126</v>
      </c>
    </row>
    <row r="52" spans="2:5" x14ac:dyDescent="0.25">
      <c r="B52" s="7">
        <v>19377420</v>
      </c>
      <c r="C52" s="20" t="s">
        <v>1335</v>
      </c>
      <c r="D52" s="9">
        <v>11.64</v>
      </c>
      <c r="E52" s="10">
        <v>1</v>
      </c>
    </row>
    <row r="53" spans="2:5" x14ac:dyDescent="0.25">
      <c r="B53" s="7">
        <v>19377430</v>
      </c>
      <c r="C53" s="20" t="s">
        <v>1336</v>
      </c>
      <c r="D53" s="9">
        <v>58.2</v>
      </c>
      <c r="E53" s="10">
        <v>4</v>
      </c>
    </row>
    <row r="54" spans="2:5" x14ac:dyDescent="0.25">
      <c r="B54" s="7">
        <v>19377452</v>
      </c>
      <c r="C54" s="20" t="s">
        <v>1337</v>
      </c>
      <c r="D54" s="9">
        <v>314.28000000000003</v>
      </c>
      <c r="E54" s="10">
        <v>26</v>
      </c>
    </row>
    <row r="55" spans="2:5" x14ac:dyDescent="0.25">
      <c r="B55" s="7">
        <v>19477411</v>
      </c>
      <c r="C55" s="20" t="s">
        <v>1338</v>
      </c>
      <c r="D55" s="9">
        <v>151.32</v>
      </c>
      <c r="E55" s="10">
        <v>13</v>
      </c>
    </row>
    <row r="56" spans="2:5" x14ac:dyDescent="0.25">
      <c r="B56" s="7">
        <v>19477427</v>
      </c>
      <c r="C56" s="20" t="s">
        <v>1339</v>
      </c>
      <c r="D56" s="9">
        <v>23.28</v>
      </c>
      <c r="E56" s="10">
        <v>2</v>
      </c>
    </row>
    <row r="57" spans="2:5" x14ac:dyDescent="0.25">
      <c r="B57" s="7">
        <v>19477456</v>
      </c>
      <c r="C57" s="20" t="s">
        <v>1340</v>
      </c>
      <c r="D57" s="9">
        <v>23.28</v>
      </c>
      <c r="E57" s="10">
        <v>2</v>
      </c>
    </row>
    <row r="58" spans="2:5" x14ac:dyDescent="0.25">
      <c r="B58" s="7">
        <v>19477466</v>
      </c>
      <c r="C58" s="20" t="s">
        <v>1341</v>
      </c>
      <c r="D58" s="9">
        <v>104.76</v>
      </c>
      <c r="E58" s="10">
        <v>9</v>
      </c>
    </row>
    <row r="59" spans="2:5" x14ac:dyDescent="0.25">
      <c r="B59" s="7">
        <v>19577420</v>
      </c>
      <c r="C59" s="20" t="s">
        <v>1342</v>
      </c>
      <c r="D59" s="9">
        <v>104.76</v>
      </c>
      <c r="E59" s="10">
        <v>8</v>
      </c>
    </row>
    <row r="60" spans="2:5" x14ac:dyDescent="0.25">
      <c r="B60" s="7">
        <v>50000005</v>
      </c>
      <c r="C60" s="20" t="s">
        <v>1343</v>
      </c>
      <c r="D60" s="9">
        <v>11.64</v>
      </c>
      <c r="E60" s="10">
        <v>1</v>
      </c>
    </row>
    <row r="61" spans="2:5" x14ac:dyDescent="0.25">
      <c r="B61" s="7">
        <v>50000017</v>
      </c>
      <c r="C61" s="20" t="s">
        <v>1344</v>
      </c>
      <c r="D61" s="9">
        <v>453.96000000000004</v>
      </c>
      <c r="E61" s="10">
        <v>39</v>
      </c>
    </row>
    <row r="62" spans="2:5" x14ac:dyDescent="0.25">
      <c r="B62" s="7">
        <v>50000020</v>
      </c>
      <c r="C62" s="20" t="s">
        <v>1136</v>
      </c>
      <c r="D62" s="9">
        <v>34.92</v>
      </c>
      <c r="E62" s="10">
        <v>3</v>
      </c>
    </row>
    <row r="63" spans="2:5" x14ac:dyDescent="0.25">
      <c r="B63" s="7">
        <v>50000029</v>
      </c>
      <c r="C63" s="20" t="s">
        <v>1345</v>
      </c>
      <c r="D63" s="9">
        <v>11.64</v>
      </c>
      <c r="E63" s="10">
        <v>1</v>
      </c>
    </row>
    <row r="64" spans="2:5" x14ac:dyDescent="0.25">
      <c r="B64" s="7">
        <v>50000031</v>
      </c>
      <c r="C64" s="20" t="s">
        <v>1346</v>
      </c>
      <c r="D64" s="9">
        <v>337.56</v>
      </c>
      <c r="E64" s="10">
        <v>28</v>
      </c>
    </row>
    <row r="65" spans="2:5" x14ac:dyDescent="0.25">
      <c r="B65" s="7">
        <v>50000034</v>
      </c>
      <c r="C65" s="20" t="s">
        <v>1347</v>
      </c>
      <c r="D65" s="9">
        <v>34.92</v>
      </c>
      <c r="E65" s="10">
        <v>3</v>
      </c>
    </row>
    <row r="66" spans="2:5" x14ac:dyDescent="0.25">
      <c r="B66" s="7">
        <v>50000040</v>
      </c>
      <c r="C66" s="20" t="s">
        <v>1348</v>
      </c>
      <c r="D66" s="9">
        <v>34.92</v>
      </c>
      <c r="E66" s="10">
        <v>3</v>
      </c>
    </row>
    <row r="67" spans="2:5" x14ac:dyDescent="0.25">
      <c r="B67" s="7">
        <v>50020401</v>
      </c>
      <c r="C67" s="20" t="s">
        <v>1349</v>
      </c>
      <c r="D67" s="9">
        <v>5517.36</v>
      </c>
      <c r="E67" s="10">
        <v>466</v>
      </c>
    </row>
    <row r="68" spans="2:5" x14ac:dyDescent="0.25">
      <c r="B68" s="7">
        <v>50043801</v>
      </c>
      <c r="C68" s="20" t="s">
        <v>1350</v>
      </c>
      <c r="D68" s="9">
        <v>23.28</v>
      </c>
      <c r="E68" s="10">
        <v>2</v>
      </c>
    </row>
    <row r="69" spans="2:5" x14ac:dyDescent="0.25">
      <c r="B69" s="7">
        <v>50064009</v>
      </c>
      <c r="C69" s="20" t="s">
        <v>1351</v>
      </c>
      <c r="D69" s="9">
        <v>221.16</v>
      </c>
      <c r="E69" s="10">
        <v>19</v>
      </c>
    </row>
    <row r="70" spans="2:5" x14ac:dyDescent="0.25">
      <c r="B70" s="7">
        <v>90000026</v>
      </c>
      <c r="C70" s="20" t="s">
        <v>1352</v>
      </c>
      <c r="D70" s="9">
        <v>2490.96</v>
      </c>
      <c r="E70" s="10">
        <v>213</v>
      </c>
    </row>
    <row r="71" spans="2:5" x14ac:dyDescent="0.25">
      <c r="B71" s="7">
        <v>90000041</v>
      </c>
      <c r="C71" s="20" t="s">
        <v>1353</v>
      </c>
      <c r="D71" s="9">
        <v>558.72</v>
      </c>
      <c r="E71" s="10">
        <v>48</v>
      </c>
    </row>
    <row r="72" spans="2:5" x14ac:dyDescent="0.25">
      <c r="B72" s="7">
        <v>90000062</v>
      </c>
      <c r="C72" s="20" t="s">
        <v>1354</v>
      </c>
      <c r="D72" s="9">
        <v>768.24</v>
      </c>
      <c r="E72" s="10">
        <v>61</v>
      </c>
    </row>
    <row r="73" spans="2:5" x14ac:dyDescent="0.25">
      <c r="B73" s="7">
        <v>90000074</v>
      </c>
      <c r="C73" s="20" t="s">
        <v>1355</v>
      </c>
      <c r="D73" s="9">
        <v>58.2</v>
      </c>
      <c r="E73" s="10">
        <v>4</v>
      </c>
    </row>
    <row r="74" spans="2:5" x14ac:dyDescent="0.25">
      <c r="B74" s="7">
        <v>90000115</v>
      </c>
      <c r="C74" s="20" t="s">
        <v>1356</v>
      </c>
      <c r="D74" s="9">
        <v>244.44</v>
      </c>
      <c r="E74" s="10">
        <v>19</v>
      </c>
    </row>
    <row r="75" spans="2:5" x14ac:dyDescent="0.25">
      <c r="B75" s="7">
        <v>90012101</v>
      </c>
      <c r="C75" s="20" t="s">
        <v>1357</v>
      </c>
      <c r="D75" s="9">
        <v>34.92</v>
      </c>
      <c r="E75" s="10">
        <v>3</v>
      </c>
    </row>
    <row r="76" spans="2:5" x14ac:dyDescent="0.25">
      <c r="B76" s="7">
        <v>90020301</v>
      </c>
      <c r="C76" s="20" t="s">
        <v>1294</v>
      </c>
      <c r="D76" s="9">
        <v>81.48</v>
      </c>
      <c r="E76" s="10">
        <v>7</v>
      </c>
    </row>
    <row r="77" spans="2:5" x14ac:dyDescent="0.25">
      <c r="B77" s="7">
        <v>90024001</v>
      </c>
      <c r="C77" s="20" t="s">
        <v>1358</v>
      </c>
      <c r="D77" s="9">
        <v>23.28</v>
      </c>
      <c r="E77" s="10">
        <v>2</v>
      </c>
    </row>
    <row r="78" spans="2:5" x14ac:dyDescent="0.25">
      <c r="B78" s="7">
        <v>90024101</v>
      </c>
      <c r="C78" s="20" t="s">
        <v>714</v>
      </c>
      <c r="D78" s="9">
        <v>1117.44</v>
      </c>
      <c r="E78" s="10">
        <v>94</v>
      </c>
    </row>
    <row r="79" spans="2:5" x14ac:dyDescent="0.25">
      <c r="B79" s="7">
        <v>90077403</v>
      </c>
      <c r="C79" s="20" t="s">
        <v>1359</v>
      </c>
      <c r="D79" s="9">
        <v>34.92</v>
      </c>
      <c r="E79" s="10">
        <v>3</v>
      </c>
    </row>
    <row r="80" spans="2:5" x14ac:dyDescent="0.25">
      <c r="B80" s="7">
        <v>90077412</v>
      </c>
      <c r="C80" s="20" t="s">
        <v>1360</v>
      </c>
      <c r="D80" s="9">
        <v>34.92</v>
      </c>
      <c r="E80" s="10">
        <v>2</v>
      </c>
    </row>
    <row r="81" spans="2:5" x14ac:dyDescent="0.25">
      <c r="B81" s="7">
        <v>90077415</v>
      </c>
      <c r="C81" s="20" t="s">
        <v>1361</v>
      </c>
      <c r="D81" s="9">
        <v>69.84</v>
      </c>
      <c r="E81" s="10">
        <v>6</v>
      </c>
    </row>
    <row r="82" spans="2:5" x14ac:dyDescent="0.25">
      <c r="B82" s="7">
        <v>90077416</v>
      </c>
      <c r="C82" s="20" t="s">
        <v>1362</v>
      </c>
      <c r="D82" s="9">
        <v>325.92</v>
      </c>
      <c r="E82" s="10">
        <v>28</v>
      </c>
    </row>
    <row r="83" spans="2:5" x14ac:dyDescent="0.25">
      <c r="B83" s="7">
        <v>90077418</v>
      </c>
      <c r="C83" s="20" t="s">
        <v>1363</v>
      </c>
      <c r="D83" s="9">
        <v>151.32</v>
      </c>
      <c r="E83" s="10">
        <v>13</v>
      </c>
    </row>
    <row r="84" spans="2:5" x14ac:dyDescent="0.25">
      <c r="B84" s="7">
        <v>90077434</v>
      </c>
      <c r="C84" s="20" t="s">
        <v>1364</v>
      </c>
      <c r="D84" s="9">
        <v>11.64</v>
      </c>
      <c r="E84" s="10">
        <v>1</v>
      </c>
    </row>
    <row r="85" spans="2:5" x14ac:dyDescent="0.25">
      <c r="B85" s="7">
        <v>110000011</v>
      </c>
      <c r="C85" s="20" t="s">
        <v>1365</v>
      </c>
      <c r="D85" s="9">
        <v>23.28</v>
      </c>
      <c r="E85" s="10">
        <v>2</v>
      </c>
    </row>
    <row r="86" spans="2:5" x14ac:dyDescent="0.25">
      <c r="B86" s="7">
        <v>110000034</v>
      </c>
      <c r="C86" s="20" t="s">
        <v>1366</v>
      </c>
      <c r="D86" s="9">
        <v>11.64</v>
      </c>
      <c r="E86" s="10">
        <v>1</v>
      </c>
    </row>
    <row r="87" spans="2:5" x14ac:dyDescent="0.25">
      <c r="B87" s="7">
        <v>110000048</v>
      </c>
      <c r="C87" s="20" t="s">
        <v>1367</v>
      </c>
      <c r="D87" s="9">
        <v>1734.3600000000001</v>
      </c>
      <c r="E87" s="10">
        <v>148</v>
      </c>
    </row>
    <row r="88" spans="2:5" x14ac:dyDescent="0.25">
      <c r="B88" s="7">
        <v>130013001</v>
      </c>
      <c r="C88" s="20" t="s">
        <v>1368</v>
      </c>
      <c r="D88" s="9">
        <v>1140.72</v>
      </c>
      <c r="E88" s="10">
        <v>98</v>
      </c>
    </row>
    <row r="89" spans="2:5" x14ac:dyDescent="0.25">
      <c r="B89" s="7">
        <v>130024102</v>
      </c>
      <c r="C89" s="20" t="s">
        <v>1164</v>
      </c>
      <c r="D89" s="9">
        <v>1641.24</v>
      </c>
      <c r="E89" s="10">
        <v>138</v>
      </c>
    </row>
    <row r="90" spans="2:5" x14ac:dyDescent="0.25">
      <c r="B90" s="7">
        <v>130066201</v>
      </c>
      <c r="C90" s="20" t="s">
        <v>1369</v>
      </c>
      <c r="D90" s="9">
        <v>139.68</v>
      </c>
      <c r="E90" s="10">
        <v>12</v>
      </c>
    </row>
    <row r="91" spans="2:5" x14ac:dyDescent="0.25">
      <c r="B91" s="7">
        <v>130077418</v>
      </c>
      <c r="C91" s="20" t="s">
        <v>1370</v>
      </c>
      <c r="D91" s="9">
        <v>139.68</v>
      </c>
      <c r="E91" s="10">
        <v>9</v>
      </c>
    </row>
    <row r="92" spans="2:5" x14ac:dyDescent="0.25">
      <c r="B92" s="7">
        <v>130077420</v>
      </c>
      <c r="C92" s="20" t="s">
        <v>1371</v>
      </c>
      <c r="D92" s="9">
        <v>523.79999999999995</v>
      </c>
      <c r="E92" s="10">
        <v>45</v>
      </c>
    </row>
    <row r="93" spans="2:5" x14ac:dyDescent="0.25">
      <c r="B93" s="7">
        <v>130077421</v>
      </c>
      <c r="C93" s="20" t="s">
        <v>1372</v>
      </c>
      <c r="D93" s="9">
        <v>11.64</v>
      </c>
      <c r="E93" s="10">
        <v>1</v>
      </c>
    </row>
    <row r="94" spans="2:5" x14ac:dyDescent="0.25">
      <c r="B94" s="7">
        <v>170000005</v>
      </c>
      <c r="C94" s="20" t="s">
        <v>1373</v>
      </c>
      <c r="D94" s="9">
        <v>58.2</v>
      </c>
      <c r="E94" s="10">
        <v>5</v>
      </c>
    </row>
    <row r="95" spans="2:5" x14ac:dyDescent="0.25">
      <c r="B95" s="7">
        <v>170000162</v>
      </c>
      <c r="C95" s="20" t="s">
        <v>1374</v>
      </c>
      <c r="D95" s="9">
        <v>128.04</v>
      </c>
      <c r="E95" s="10">
        <v>11</v>
      </c>
    </row>
    <row r="96" spans="2:5" x14ac:dyDescent="0.25">
      <c r="B96" s="7">
        <v>170020401</v>
      </c>
      <c r="C96" s="20" t="s">
        <v>1296</v>
      </c>
      <c r="D96" s="9">
        <v>267.72000000000003</v>
      </c>
      <c r="E96" s="10">
        <v>21</v>
      </c>
    </row>
    <row r="97" spans="2:5" x14ac:dyDescent="0.25">
      <c r="B97" s="7">
        <v>170065204</v>
      </c>
      <c r="C97" s="20" t="s">
        <v>1375</v>
      </c>
      <c r="D97" s="9">
        <v>267.72000000000003</v>
      </c>
      <c r="E97" s="10">
        <v>23</v>
      </c>
    </row>
    <row r="98" spans="2:5" x14ac:dyDescent="0.25">
      <c r="B98" s="7">
        <v>170077434</v>
      </c>
      <c r="C98" s="20" t="s">
        <v>1376</v>
      </c>
      <c r="D98" s="9">
        <v>46.56</v>
      </c>
      <c r="E98" s="10">
        <v>2</v>
      </c>
    </row>
    <row r="99" spans="2:5" x14ac:dyDescent="0.25">
      <c r="B99" s="7">
        <v>170077441</v>
      </c>
      <c r="C99" s="20" t="s">
        <v>461</v>
      </c>
      <c r="D99" s="9">
        <v>1047.5999999999999</v>
      </c>
      <c r="E99" s="10">
        <v>90</v>
      </c>
    </row>
    <row r="100" spans="2:5" x14ac:dyDescent="0.25">
      <c r="B100" s="7">
        <v>170077444</v>
      </c>
      <c r="C100" s="20" t="s">
        <v>1377</v>
      </c>
      <c r="D100" s="9">
        <v>81.48</v>
      </c>
      <c r="E100" s="10">
        <v>5</v>
      </c>
    </row>
    <row r="101" spans="2:5" x14ac:dyDescent="0.25">
      <c r="B101" s="7">
        <v>210000005</v>
      </c>
      <c r="C101" s="20" t="s">
        <v>1378</v>
      </c>
      <c r="D101" s="9">
        <v>81.48</v>
      </c>
      <c r="E101" s="10">
        <v>7</v>
      </c>
    </row>
    <row r="102" spans="2:5" x14ac:dyDescent="0.25">
      <c r="B102" s="7">
        <v>210020301</v>
      </c>
      <c r="C102" s="20" t="s">
        <v>1379</v>
      </c>
      <c r="D102" s="9">
        <v>500.52000000000004</v>
      </c>
      <c r="E102" s="10">
        <v>42</v>
      </c>
    </row>
    <row r="103" spans="2:5" x14ac:dyDescent="0.25">
      <c r="B103" s="7">
        <v>210077421</v>
      </c>
      <c r="C103" s="20" t="s">
        <v>1380</v>
      </c>
      <c r="D103" s="9">
        <v>34.92</v>
      </c>
      <c r="E103" s="10">
        <v>3</v>
      </c>
    </row>
    <row r="104" spans="2:5" x14ac:dyDescent="0.25">
      <c r="B104" s="7">
        <v>210077426</v>
      </c>
      <c r="C104" s="20" t="s">
        <v>1381</v>
      </c>
      <c r="D104" s="9">
        <v>116.4</v>
      </c>
      <c r="E104" s="10">
        <v>10</v>
      </c>
    </row>
    <row r="105" spans="2:5" x14ac:dyDescent="0.25">
      <c r="B105" s="7">
        <v>210077428</v>
      </c>
      <c r="C105" s="20" t="s">
        <v>1382</v>
      </c>
      <c r="D105" s="9">
        <v>104.76</v>
      </c>
      <c r="E105" s="10">
        <v>9</v>
      </c>
    </row>
    <row r="106" spans="2:5" x14ac:dyDescent="0.25">
      <c r="B106" s="7">
        <v>210077429</v>
      </c>
      <c r="C106" s="20" t="s">
        <v>1383</v>
      </c>
      <c r="D106" s="9">
        <v>279.36</v>
      </c>
      <c r="E106" s="10">
        <v>24</v>
      </c>
    </row>
    <row r="107" spans="2:5" x14ac:dyDescent="0.25">
      <c r="B107" s="7">
        <v>210077431</v>
      </c>
      <c r="C107" s="20" t="s">
        <v>1384</v>
      </c>
      <c r="D107" s="9">
        <v>23.28</v>
      </c>
      <c r="E107" s="10">
        <v>2</v>
      </c>
    </row>
    <row r="108" spans="2:5" x14ac:dyDescent="0.25">
      <c r="B108" s="7">
        <v>250000021</v>
      </c>
      <c r="C108" s="20" t="s">
        <v>1385</v>
      </c>
      <c r="D108" s="9">
        <v>512.16</v>
      </c>
      <c r="E108" s="10">
        <v>44</v>
      </c>
    </row>
    <row r="109" spans="2:5" x14ac:dyDescent="0.25">
      <c r="B109" s="7">
        <v>250000023</v>
      </c>
      <c r="C109" s="20" t="s">
        <v>1386</v>
      </c>
      <c r="D109" s="9">
        <v>640.20000000000005</v>
      </c>
      <c r="E109" s="10">
        <v>55</v>
      </c>
    </row>
    <row r="110" spans="2:5" x14ac:dyDescent="0.25">
      <c r="B110" s="7">
        <v>250000039</v>
      </c>
      <c r="C110" s="20" t="s">
        <v>1387</v>
      </c>
      <c r="D110" s="9">
        <v>139.68</v>
      </c>
      <c r="E110" s="10">
        <v>11</v>
      </c>
    </row>
    <row r="111" spans="2:5" x14ac:dyDescent="0.25">
      <c r="B111" s="7">
        <v>250000071</v>
      </c>
      <c r="C111" s="20" t="s">
        <v>1388</v>
      </c>
      <c r="D111" s="9">
        <v>46.56</v>
      </c>
      <c r="E111" s="10">
        <v>4</v>
      </c>
    </row>
    <row r="112" spans="2:5" x14ac:dyDescent="0.25">
      <c r="B112" s="7">
        <v>250000072</v>
      </c>
      <c r="C112" s="20" t="s">
        <v>1389</v>
      </c>
      <c r="D112" s="9">
        <v>46.56</v>
      </c>
      <c r="E112" s="10">
        <v>4</v>
      </c>
    </row>
    <row r="113" spans="2:5" x14ac:dyDescent="0.25">
      <c r="B113" s="7">
        <v>250000073</v>
      </c>
      <c r="C113" s="20" t="s">
        <v>1390</v>
      </c>
      <c r="D113" s="9">
        <v>314.28000000000003</v>
      </c>
      <c r="E113" s="10">
        <v>26</v>
      </c>
    </row>
    <row r="114" spans="2:5" x14ac:dyDescent="0.25">
      <c r="B114" s="7">
        <v>250000087</v>
      </c>
      <c r="C114" s="20" t="s">
        <v>1391</v>
      </c>
      <c r="D114" s="9">
        <v>58.2</v>
      </c>
      <c r="E114" s="10">
        <v>5</v>
      </c>
    </row>
    <row r="115" spans="2:5" x14ac:dyDescent="0.25">
      <c r="B115" s="7">
        <v>250000092</v>
      </c>
      <c r="C115" s="20" t="s">
        <v>1297</v>
      </c>
      <c r="D115" s="9">
        <v>756.6</v>
      </c>
      <c r="E115" s="10">
        <v>65</v>
      </c>
    </row>
    <row r="116" spans="2:5" x14ac:dyDescent="0.25">
      <c r="B116" s="7">
        <v>250000106</v>
      </c>
      <c r="C116" s="20" t="s">
        <v>1392</v>
      </c>
      <c r="D116" s="9">
        <v>814.80000000000007</v>
      </c>
      <c r="E116" s="10">
        <v>62</v>
      </c>
    </row>
    <row r="117" spans="2:5" x14ac:dyDescent="0.25">
      <c r="B117" s="7">
        <v>250000124</v>
      </c>
      <c r="C117" s="20" t="s">
        <v>1393</v>
      </c>
      <c r="D117" s="9">
        <v>34.92</v>
      </c>
      <c r="E117" s="10">
        <v>3</v>
      </c>
    </row>
    <row r="118" spans="2:5" x14ac:dyDescent="0.25">
      <c r="B118" s="7">
        <v>250000127</v>
      </c>
      <c r="C118" s="20" t="s">
        <v>1394</v>
      </c>
      <c r="D118" s="9">
        <v>34.92</v>
      </c>
      <c r="E118" s="10">
        <v>3</v>
      </c>
    </row>
    <row r="119" spans="2:5" x14ac:dyDescent="0.25">
      <c r="B119" s="7">
        <v>270000002</v>
      </c>
      <c r="C119" s="20" t="s">
        <v>1395</v>
      </c>
      <c r="D119" s="9">
        <v>81.48</v>
      </c>
      <c r="E119" s="10">
        <v>7</v>
      </c>
    </row>
    <row r="120" spans="2:5" x14ac:dyDescent="0.25">
      <c r="B120" s="7">
        <v>270000007</v>
      </c>
      <c r="C120" s="20" t="s">
        <v>1396</v>
      </c>
      <c r="D120" s="9">
        <v>69.84</v>
      </c>
      <c r="E120" s="10">
        <v>5</v>
      </c>
    </row>
    <row r="121" spans="2:5" x14ac:dyDescent="0.25">
      <c r="B121" s="7">
        <v>270024101</v>
      </c>
      <c r="C121" s="20" t="s">
        <v>436</v>
      </c>
      <c r="D121" s="9">
        <v>4993.5600000000004</v>
      </c>
      <c r="E121" s="10">
        <v>378</v>
      </c>
    </row>
    <row r="122" spans="2:5" x14ac:dyDescent="0.25">
      <c r="B122" s="7">
        <v>270065202</v>
      </c>
      <c r="C122" s="20" t="s">
        <v>1397</v>
      </c>
      <c r="D122" s="9">
        <v>279.36</v>
      </c>
      <c r="E122" s="10">
        <v>19</v>
      </c>
    </row>
    <row r="123" spans="2:5" x14ac:dyDescent="0.25">
      <c r="B123" s="7">
        <v>270077409</v>
      </c>
      <c r="C123" s="20" t="s">
        <v>1398</v>
      </c>
      <c r="D123" s="9">
        <v>81.48</v>
      </c>
      <c r="E123" s="10">
        <v>6</v>
      </c>
    </row>
    <row r="124" spans="2:5" x14ac:dyDescent="0.25">
      <c r="B124" s="7">
        <v>270077412</v>
      </c>
      <c r="C124" s="20" t="s">
        <v>1399</v>
      </c>
      <c r="D124" s="9">
        <v>116.4</v>
      </c>
      <c r="E124" s="10">
        <v>8</v>
      </c>
    </row>
    <row r="125" spans="2:5" x14ac:dyDescent="0.25">
      <c r="B125" s="7">
        <v>320200001</v>
      </c>
      <c r="C125" s="20" t="s">
        <v>1400</v>
      </c>
      <c r="D125" s="9">
        <v>337.56</v>
      </c>
      <c r="E125" s="10">
        <v>29</v>
      </c>
    </row>
    <row r="126" spans="2:5" x14ac:dyDescent="0.25">
      <c r="B126" s="7">
        <v>360200009</v>
      </c>
      <c r="C126" s="20" t="s">
        <v>1401</v>
      </c>
      <c r="D126" s="9">
        <v>756.6</v>
      </c>
      <c r="E126" s="10">
        <v>62</v>
      </c>
    </row>
    <row r="127" spans="2:5" x14ac:dyDescent="0.25">
      <c r="B127" s="7">
        <v>360200024</v>
      </c>
      <c r="C127" s="20" t="s">
        <v>1402</v>
      </c>
      <c r="D127" s="9">
        <v>46.56</v>
      </c>
      <c r="E127" s="10">
        <v>4</v>
      </c>
    </row>
    <row r="128" spans="2:5" x14ac:dyDescent="0.25">
      <c r="B128" s="7">
        <v>360200027</v>
      </c>
      <c r="C128" s="20" t="s">
        <v>840</v>
      </c>
      <c r="D128" s="9">
        <v>23.28</v>
      </c>
      <c r="E128" s="10">
        <v>2</v>
      </c>
    </row>
    <row r="129" spans="2:5" x14ac:dyDescent="0.25">
      <c r="B129" s="7">
        <v>380200004</v>
      </c>
      <c r="C129" s="20" t="s">
        <v>1403</v>
      </c>
      <c r="D129" s="9">
        <v>302.64</v>
      </c>
      <c r="E129" s="10">
        <v>23</v>
      </c>
    </row>
    <row r="130" spans="2:5" x14ac:dyDescent="0.25">
      <c r="B130" s="7">
        <v>400200003</v>
      </c>
      <c r="C130" s="20" t="s">
        <v>1404</v>
      </c>
      <c r="D130" s="9">
        <v>93.12</v>
      </c>
      <c r="E130" s="10">
        <v>8</v>
      </c>
    </row>
    <row r="131" spans="2:5" x14ac:dyDescent="0.25">
      <c r="B131" s="7">
        <v>400200024</v>
      </c>
      <c r="C131" s="20" t="s">
        <v>1405</v>
      </c>
      <c r="D131" s="9">
        <v>873</v>
      </c>
      <c r="E131" s="10">
        <v>75</v>
      </c>
    </row>
    <row r="132" spans="2:5" x14ac:dyDescent="0.25">
      <c r="B132" s="7">
        <v>420200021</v>
      </c>
      <c r="C132" s="20" t="s">
        <v>1406</v>
      </c>
      <c r="D132" s="9">
        <v>744.96</v>
      </c>
      <c r="E132" s="10">
        <v>64</v>
      </c>
    </row>
    <row r="133" spans="2:5" x14ac:dyDescent="0.25">
      <c r="B133" s="7">
        <v>420200052</v>
      </c>
      <c r="C133" s="20" t="s">
        <v>1407</v>
      </c>
      <c r="D133" s="9">
        <v>2409.48</v>
      </c>
      <c r="E133" s="10">
        <v>207</v>
      </c>
    </row>
    <row r="134" spans="2:5" x14ac:dyDescent="0.25">
      <c r="B134" s="7">
        <v>440800009</v>
      </c>
      <c r="C134" s="20" t="s">
        <v>1408</v>
      </c>
      <c r="D134" s="9">
        <v>232.8</v>
      </c>
      <c r="E134" s="10">
        <v>20</v>
      </c>
    </row>
    <row r="135" spans="2:5" x14ac:dyDescent="0.25">
      <c r="B135" s="7">
        <v>440800011</v>
      </c>
      <c r="C135" s="20" t="s">
        <v>1409</v>
      </c>
      <c r="D135" s="9">
        <v>174.6</v>
      </c>
      <c r="E135" s="10">
        <v>15</v>
      </c>
    </row>
    <row r="136" spans="2:5" x14ac:dyDescent="0.25">
      <c r="B136" s="7">
        <v>440800015</v>
      </c>
      <c r="C136" s="20" t="s">
        <v>1410</v>
      </c>
      <c r="D136" s="9">
        <v>128.04</v>
      </c>
      <c r="E136" s="10">
        <v>11</v>
      </c>
    </row>
    <row r="137" spans="2:5" x14ac:dyDescent="0.25">
      <c r="B137" s="7">
        <v>460200036</v>
      </c>
      <c r="C137" s="20" t="s">
        <v>1411</v>
      </c>
      <c r="D137" s="9">
        <v>698.4</v>
      </c>
      <c r="E137" s="10">
        <v>60</v>
      </c>
    </row>
    <row r="138" spans="2:5" x14ac:dyDescent="0.25">
      <c r="B138" s="7">
        <v>460200042</v>
      </c>
      <c r="C138" s="20" t="s">
        <v>1412</v>
      </c>
      <c r="D138" s="9">
        <v>81.48</v>
      </c>
      <c r="E138" s="10">
        <v>7</v>
      </c>
    </row>
    <row r="139" spans="2:5" x14ac:dyDescent="0.25">
      <c r="B139" s="7">
        <v>460200043</v>
      </c>
      <c r="C139" s="20" t="s">
        <v>1413</v>
      </c>
      <c r="D139" s="9">
        <v>139.68</v>
      </c>
      <c r="E139" s="10">
        <v>12</v>
      </c>
    </row>
    <row r="140" spans="2:5" x14ac:dyDescent="0.25">
      <c r="B140" s="7">
        <v>500200034</v>
      </c>
      <c r="C140" s="20" t="s">
        <v>1414</v>
      </c>
      <c r="D140" s="9">
        <v>628.56000000000006</v>
      </c>
      <c r="E140" s="10">
        <v>54</v>
      </c>
    </row>
    <row r="141" spans="2:5" x14ac:dyDescent="0.25">
      <c r="B141" s="7">
        <v>500200037</v>
      </c>
      <c r="C141" s="20" t="s">
        <v>1415</v>
      </c>
      <c r="D141" s="9">
        <v>291</v>
      </c>
      <c r="E141" s="10">
        <v>25</v>
      </c>
    </row>
    <row r="142" spans="2:5" x14ac:dyDescent="0.25">
      <c r="B142" s="7">
        <v>500200052</v>
      </c>
      <c r="C142" s="20" t="s">
        <v>656</v>
      </c>
      <c r="D142" s="9">
        <v>162.96</v>
      </c>
      <c r="E142" s="10">
        <v>14</v>
      </c>
    </row>
    <row r="143" spans="2:5" x14ac:dyDescent="0.25">
      <c r="B143" s="7">
        <v>600200001</v>
      </c>
      <c r="C143" s="20" t="s">
        <v>1416</v>
      </c>
      <c r="D143" s="9">
        <v>116.4</v>
      </c>
      <c r="E143" s="10">
        <v>10</v>
      </c>
    </row>
    <row r="144" spans="2:5" x14ac:dyDescent="0.25">
      <c r="B144" s="7">
        <v>601000001</v>
      </c>
      <c r="C144" s="20" t="s">
        <v>1417</v>
      </c>
      <c r="D144" s="9">
        <v>11.64</v>
      </c>
      <c r="E144" s="10">
        <v>1</v>
      </c>
    </row>
    <row r="145" spans="2:5" x14ac:dyDescent="0.25">
      <c r="B145" s="7">
        <v>601000008</v>
      </c>
      <c r="C145" s="20" t="s">
        <v>1418</v>
      </c>
      <c r="D145" s="9">
        <v>174.6</v>
      </c>
      <c r="E145" s="10">
        <v>15</v>
      </c>
    </row>
    <row r="146" spans="2:5" x14ac:dyDescent="0.25">
      <c r="B146" s="7">
        <v>601000010</v>
      </c>
      <c r="C146" s="20" t="s">
        <v>1419</v>
      </c>
      <c r="D146" s="9">
        <v>314.28000000000003</v>
      </c>
      <c r="E146" s="10">
        <v>26</v>
      </c>
    </row>
    <row r="147" spans="2:5" x14ac:dyDescent="0.25">
      <c r="B147" s="7">
        <v>620200012</v>
      </c>
      <c r="C147" s="20" t="s">
        <v>1420</v>
      </c>
      <c r="D147" s="9">
        <v>139.68</v>
      </c>
      <c r="E147" s="10">
        <v>12</v>
      </c>
    </row>
    <row r="148" spans="2:5" x14ac:dyDescent="0.25">
      <c r="B148" s="7">
        <v>620200030</v>
      </c>
      <c r="C148" s="20" t="s">
        <v>1421</v>
      </c>
      <c r="D148" s="9">
        <v>11.64</v>
      </c>
      <c r="E148" s="10">
        <v>1</v>
      </c>
    </row>
    <row r="149" spans="2:5" x14ac:dyDescent="0.25">
      <c r="B149" s="7">
        <v>620200037</v>
      </c>
      <c r="C149" s="20" t="s">
        <v>1422</v>
      </c>
      <c r="D149" s="9">
        <v>535.44000000000005</v>
      </c>
      <c r="E149" s="10">
        <v>45</v>
      </c>
    </row>
    <row r="150" spans="2:5" x14ac:dyDescent="0.25">
      <c r="B150" s="7">
        <v>620200038</v>
      </c>
      <c r="C150" s="20" t="s">
        <v>1423</v>
      </c>
      <c r="D150" s="9">
        <v>337.56</v>
      </c>
      <c r="E150" s="10">
        <v>29</v>
      </c>
    </row>
    <row r="151" spans="2:5" x14ac:dyDescent="0.25">
      <c r="B151" s="7">
        <v>620200060</v>
      </c>
      <c r="C151" s="20" t="s">
        <v>1424</v>
      </c>
      <c r="D151" s="9">
        <v>69.84</v>
      </c>
      <c r="E151" s="10">
        <v>6</v>
      </c>
    </row>
    <row r="152" spans="2:5" x14ac:dyDescent="0.25">
      <c r="B152" s="7">
        <v>640600017</v>
      </c>
      <c r="C152" s="20" t="s">
        <v>1425</v>
      </c>
      <c r="D152" s="9">
        <v>151.32</v>
      </c>
      <c r="E152" s="10">
        <v>9</v>
      </c>
    </row>
    <row r="153" spans="2:5" x14ac:dyDescent="0.25">
      <c r="B153" s="7">
        <v>641000009</v>
      </c>
      <c r="C153" s="20" t="s">
        <v>1426</v>
      </c>
      <c r="D153" s="9">
        <v>23.28</v>
      </c>
      <c r="E153" s="10">
        <v>2</v>
      </c>
    </row>
    <row r="154" spans="2:5" x14ac:dyDescent="0.25">
      <c r="B154" s="7">
        <v>660200027</v>
      </c>
      <c r="C154" s="20" t="s">
        <v>1427</v>
      </c>
      <c r="D154" s="9">
        <v>1757.64</v>
      </c>
      <c r="E154" s="10">
        <v>149</v>
      </c>
    </row>
    <row r="155" spans="2:5" x14ac:dyDescent="0.25">
      <c r="B155" s="7">
        <v>660200030</v>
      </c>
      <c r="C155" s="20" t="s">
        <v>1428</v>
      </c>
      <c r="D155" s="9">
        <v>744.96</v>
      </c>
      <c r="E155" s="10">
        <v>62</v>
      </c>
    </row>
    <row r="156" spans="2:5" x14ac:dyDescent="0.25">
      <c r="B156" s="7">
        <v>680200001</v>
      </c>
      <c r="C156" s="20" t="s">
        <v>1429</v>
      </c>
      <c r="D156" s="9">
        <v>128.04</v>
      </c>
      <c r="E156" s="10">
        <v>11</v>
      </c>
    </row>
    <row r="157" spans="2:5" x14ac:dyDescent="0.25">
      <c r="B157" s="7">
        <v>680200030</v>
      </c>
      <c r="C157" s="20" t="s">
        <v>1430</v>
      </c>
      <c r="D157" s="9">
        <v>325.92</v>
      </c>
      <c r="E157" s="10">
        <v>27</v>
      </c>
    </row>
    <row r="158" spans="2:5" x14ac:dyDescent="0.25">
      <c r="B158" s="7">
        <v>680200034</v>
      </c>
      <c r="C158" s="20" t="s">
        <v>1431</v>
      </c>
      <c r="D158" s="9">
        <v>593.64</v>
      </c>
      <c r="E158" s="10">
        <v>51</v>
      </c>
    </row>
    <row r="159" spans="2:5" x14ac:dyDescent="0.25">
      <c r="B159" s="7">
        <v>700200041</v>
      </c>
      <c r="C159" s="20" t="s">
        <v>673</v>
      </c>
      <c r="D159" s="9">
        <v>838.08</v>
      </c>
      <c r="E159" s="10">
        <v>72</v>
      </c>
    </row>
    <row r="160" spans="2:5" x14ac:dyDescent="0.25">
      <c r="B160" s="7">
        <v>700800009</v>
      </c>
      <c r="C160" s="20" t="s">
        <v>1432</v>
      </c>
      <c r="D160" s="9">
        <v>34.92</v>
      </c>
      <c r="E160" s="10">
        <v>3</v>
      </c>
    </row>
    <row r="161" spans="2:5" x14ac:dyDescent="0.25">
      <c r="B161" s="7">
        <v>701800002</v>
      </c>
      <c r="C161" s="20" t="s">
        <v>1433</v>
      </c>
      <c r="D161" s="9">
        <v>46.56</v>
      </c>
      <c r="E161" s="10">
        <v>4</v>
      </c>
    </row>
    <row r="162" spans="2:5" x14ac:dyDescent="0.25">
      <c r="B162" s="7">
        <v>740200008</v>
      </c>
      <c r="C162" s="20" t="s">
        <v>1434</v>
      </c>
      <c r="D162" s="9">
        <v>267.72000000000003</v>
      </c>
      <c r="E162" s="10">
        <v>23</v>
      </c>
    </row>
    <row r="163" spans="2:5" x14ac:dyDescent="0.25">
      <c r="B163" s="7">
        <v>740200041</v>
      </c>
      <c r="C163" s="20" t="s">
        <v>1435</v>
      </c>
      <c r="D163" s="9">
        <v>465.6</v>
      </c>
      <c r="E163" s="10">
        <v>40</v>
      </c>
    </row>
    <row r="164" spans="2:5" x14ac:dyDescent="0.25">
      <c r="B164" s="7">
        <v>740200049</v>
      </c>
      <c r="C164" s="20" t="s">
        <v>1436</v>
      </c>
      <c r="D164" s="9">
        <v>2525.88</v>
      </c>
      <c r="E164" s="10">
        <v>217</v>
      </c>
    </row>
    <row r="165" spans="2:5" x14ac:dyDescent="0.25">
      <c r="B165" s="7">
        <v>760200002</v>
      </c>
      <c r="C165" s="20" t="s">
        <v>1298</v>
      </c>
      <c r="D165" s="9">
        <v>58.2</v>
      </c>
      <c r="E165" s="10">
        <v>5</v>
      </c>
    </row>
    <row r="166" spans="2:5" x14ac:dyDescent="0.25">
      <c r="B166" s="7">
        <v>760200024</v>
      </c>
      <c r="C166" s="20" t="s">
        <v>1437</v>
      </c>
      <c r="D166" s="9">
        <v>69.84</v>
      </c>
      <c r="E166" s="10">
        <v>6</v>
      </c>
    </row>
    <row r="167" spans="2:5" x14ac:dyDescent="0.25">
      <c r="B167" s="7">
        <v>760200025</v>
      </c>
      <c r="C167" s="20" t="s">
        <v>1438</v>
      </c>
      <c r="D167" s="9">
        <v>360.84000000000003</v>
      </c>
      <c r="E167" s="10">
        <v>31</v>
      </c>
    </row>
    <row r="168" spans="2:5" x14ac:dyDescent="0.25">
      <c r="B168" s="7">
        <v>761200001</v>
      </c>
      <c r="C168" s="20" t="s">
        <v>1439</v>
      </c>
      <c r="D168" s="9">
        <v>11.64</v>
      </c>
      <c r="E168" s="10">
        <v>1</v>
      </c>
    </row>
    <row r="169" spans="2:5" x14ac:dyDescent="0.25">
      <c r="B169" s="7">
        <v>781800005</v>
      </c>
      <c r="C169" s="20" t="s">
        <v>1440</v>
      </c>
      <c r="D169" s="9">
        <v>325.92</v>
      </c>
      <c r="E169" s="10">
        <v>27</v>
      </c>
    </row>
    <row r="170" spans="2:5" s="13" customFormat="1" x14ac:dyDescent="0.25">
      <c r="B170" s="34">
        <v>800800015</v>
      </c>
      <c r="C170" s="38" t="s">
        <v>1238</v>
      </c>
      <c r="D170" s="36">
        <v>23.28</v>
      </c>
      <c r="E170" s="37">
        <v>2</v>
      </c>
    </row>
    <row r="171" spans="2:5" x14ac:dyDescent="0.25">
      <c r="B171" s="7">
        <v>801000001</v>
      </c>
      <c r="C171" s="20" t="s">
        <v>1441</v>
      </c>
      <c r="D171" s="9">
        <v>430.68</v>
      </c>
      <c r="E171" s="10">
        <v>34</v>
      </c>
    </row>
    <row r="172" spans="2:5" x14ac:dyDescent="0.25">
      <c r="B172" s="7">
        <v>801200001</v>
      </c>
      <c r="C172" s="20" t="s">
        <v>1442</v>
      </c>
      <c r="D172" s="9">
        <v>1978.8</v>
      </c>
      <c r="E172" s="10">
        <v>165</v>
      </c>
    </row>
    <row r="173" spans="2:5" x14ac:dyDescent="0.25">
      <c r="B173" s="7">
        <v>801400002</v>
      </c>
      <c r="C173" s="20" t="s">
        <v>1443</v>
      </c>
      <c r="D173" s="9">
        <v>69.84</v>
      </c>
      <c r="E173" s="10">
        <v>6</v>
      </c>
    </row>
    <row r="174" spans="2:5" x14ac:dyDescent="0.25">
      <c r="B174" s="7">
        <v>801400007</v>
      </c>
      <c r="C174" s="20" t="s">
        <v>1444</v>
      </c>
      <c r="D174" s="9">
        <v>884.64</v>
      </c>
      <c r="E174" s="10">
        <v>63</v>
      </c>
    </row>
    <row r="175" spans="2:5" x14ac:dyDescent="0.25">
      <c r="B175" s="7">
        <v>801600009</v>
      </c>
      <c r="C175" s="20" t="s">
        <v>1445</v>
      </c>
      <c r="D175" s="9">
        <v>337.56</v>
      </c>
      <c r="E175" s="10">
        <v>28</v>
      </c>
    </row>
    <row r="176" spans="2:5" x14ac:dyDescent="0.25">
      <c r="B176" s="7">
        <v>801600021</v>
      </c>
      <c r="C176" s="20" t="s">
        <v>1446</v>
      </c>
      <c r="D176" s="9">
        <v>34.92</v>
      </c>
      <c r="E176" s="10">
        <v>3</v>
      </c>
    </row>
    <row r="177" spans="2:5" x14ac:dyDescent="0.25">
      <c r="B177" s="7">
        <v>801600026</v>
      </c>
      <c r="C177" s="20" t="s">
        <v>1447</v>
      </c>
      <c r="D177" s="9">
        <v>826.44</v>
      </c>
      <c r="E177" s="10">
        <v>71</v>
      </c>
    </row>
    <row r="178" spans="2:5" x14ac:dyDescent="0.25">
      <c r="B178" s="7">
        <v>801600029</v>
      </c>
      <c r="C178" s="20" t="s">
        <v>1448</v>
      </c>
      <c r="D178" s="9">
        <v>93.12</v>
      </c>
      <c r="E178" s="10">
        <v>8</v>
      </c>
    </row>
    <row r="179" spans="2:5" x14ac:dyDescent="0.25">
      <c r="B179" s="7">
        <v>804435102</v>
      </c>
      <c r="C179" s="20" t="s">
        <v>1449</v>
      </c>
      <c r="D179" s="9">
        <v>1687.8</v>
      </c>
      <c r="E179" s="10">
        <v>141</v>
      </c>
    </row>
    <row r="180" spans="2:5" x14ac:dyDescent="0.25">
      <c r="B180" s="7">
        <v>840200047</v>
      </c>
      <c r="C180" s="20" t="s">
        <v>1450</v>
      </c>
      <c r="D180" s="9">
        <v>116.4</v>
      </c>
      <c r="E180" s="10">
        <v>10</v>
      </c>
    </row>
    <row r="181" spans="2:5" x14ac:dyDescent="0.25">
      <c r="B181" s="7">
        <v>880200016</v>
      </c>
      <c r="C181" s="20" t="s">
        <v>1451</v>
      </c>
      <c r="D181" s="9">
        <v>1594.68</v>
      </c>
      <c r="E181" s="10">
        <v>135</v>
      </c>
    </row>
    <row r="182" spans="2:5" x14ac:dyDescent="0.25">
      <c r="B182" s="7">
        <v>880200048</v>
      </c>
      <c r="C182" s="20" t="s">
        <v>1452</v>
      </c>
      <c r="D182" s="9">
        <v>1455</v>
      </c>
      <c r="E182" s="10">
        <v>125</v>
      </c>
    </row>
    <row r="183" spans="2:5" x14ac:dyDescent="0.25">
      <c r="B183" s="7">
        <v>880200058</v>
      </c>
      <c r="C183" s="20" t="s">
        <v>1453</v>
      </c>
      <c r="D183" s="9">
        <v>640.20000000000005</v>
      </c>
      <c r="E183" s="10">
        <v>55</v>
      </c>
    </row>
    <row r="184" spans="2:5" x14ac:dyDescent="0.25">
      <c r="B184" s="7">
        <v>900200046</v>
      </c>
      <c r="C184" s="20" t="s">
        <v>1454</v>
      </c>
      <c r="D184" s="9">
        <v>2747.04</v>
      </c>
      <c r="E184" s="10">
        <v>236</v>
      </c>
    </row>
    <row r="185" spans="2:5" x14ac:dyDescent="0.25">
      <c r="B185" s="7">
        <v>900200047</v>
      </c>
      <c r="C185" s="20" t="s">
        <v>1455</v>
      </c>
      <c r="D185" s="9">
        <v>186.24</v>
      </c>
      <c r="E185" s="10">
        <v>16</v>
      </c>
    </row>
    <row r="186" spans="2:5" x14ac:dyDescent="0.25">
      <c r="B186" s="7">
        <v>900200051</v>
      </c>
      <c r="C186" s="20" t="s">
        <v>1456</v>
      </c>
      <c r="D186" s="9">
        <v>279.36</v>
      </c>
      <c r="E186" s="10">
        <v>24</v>
      </c>
    </row>
    <row r="187" spans="2:5" x14ac:dyDescent="0.25">
      <c r="B187" s="7">
        <v>940200005</v>
      </c>
      <c r="C187" s="20" t="s">
        <v>1457</v>
      </c>
      <c r="D187" s="9">
        <v>34.92</v>
      </c>
      <c r="E187" s="10">
        <v>3</v>
      </c>
    </row>
    <row r="188" spans="2:5" x14ac:dyDescent="0.25">
      <c r="B188" s="7">
        <v>941600009</v>
      </c>
      <c r="C188" s="20" t="s">
        <v>1458</v>
      </c>
      <c r="D188" s="9">
        <v>337.56</v>
      </c>
      <c r="E188" s="10">
        <v>29</v>
      </c>
    </row>
    <row r="189" spans="2:5" x14ac:dyDescent="0.25">
      <c r="B189" s="7">
        <v>941600020</v>
      </c>
      <c r="C189" s="20" t="s">
        <v>1459</v>
      </c>
      <c r="D189" s="9">
        <v>267.72000000000003</v>
      </c>
      <c r="E189" s="10">
        <v>23</v>
      </c>
    </row>
    <row r="190" spans="2:5" x14ac:dyDescent="0.25">
      <c r="B190" s="7">
        <v>961000004</v>
      </c>
      <c r="C190" s="20" t="s">
        <v>695</v>
      </c>
      <c r="D190" s="9">
        <v>23.28</v>
      </c>
      <c r="E190" s="10">
        <v>2</v>
      </c>
    </row>
    <row r="191" spans="2:5" x14ac:dyDescent="0.25">
      <c r="B191" s="7">
        <v>961600006</v>
      </c>
      <c r="C191" s="20" t="s">
        <v>696</v>
      </c>
      <c r="D191" s="9">
        <v>314.28000000000003</v>
      </c>
      <c r="E191" s="10">
        <v>27</v>
      </c>
    </row>
  </sheetData>
  <autoFilter ref="B4:E4" xr:uid="{00000000-0009-0000-0000-000005000000}"/>
  <mergeCells count="3">
    <mergeCell ref="B2:E2"/>
    <mergeCell ref="B3:E3"/>
    <mergeCell ref="D1:F1"/>
  </mergeCells>
  <pageMargins left="0.25" right="0.25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</sheetPr>
  <dimension ref="A1:F7"/>
  <sheetViews>
    <sheetView zoomScale="80" zoomScaleNormal="80" workbookViewId="0">
      <selection activeCell="E1" sqref="E1:F1"/>
    </sheetView>
  </sheetViews>
  <sheetFormatPr defaultRowHeight="15" x14ac:dyDescent="0.25"/>
  <cols>
    <col min="1" max="1" width="59.42578125" customWidth="1"/>
    <col min="2" max="2" width="10.28515625" customWidth="1"/>
    <col min="5" max="5" width="15.85546875" customWidth="1"/>
    <col min="6" max="6" width="20" customWidth="1"/>
  </cols>
  <sheetData>
    <row r="1" spans="1:6" ht="54" customHeight="1" x14ac:dyDescent="0.25">
      <c r="E1" s="569" t="s">
        <v>1563</v>
      </c>
      <c r="F1" s="569"/>
    </row>
    <row r="2" spans="1:6" x14ac:dyDescent="0.25">
      <c r="A2" s="575" t="s">
        <v>1564</v>
      </c>
      <c r="B2" s="575"/>
      <c r="C2" s="575"/>
      <c r="D2" s="575"/>
      <c r="E2" s="575"/>
      <c r="F2" s="575"/>
    </row>
    <row r="3" spans="1:6" ht="36.75" customHeight="1" x14ac:dyDescent="0.25">
      <c r="A3" s="576" t="s">
        <v>1512</v>
      </c>
      <c r="B3" s="53" t="s">
        <v>1568</v>
      </c>
      <c r="C3" s="579" t="s">
        <v>1565</v>
      </c>
      <c r="D3" s="579"/>
      <c r="E3" s="579"/>
      <c r="F3" s="579"/>
    </row>
    <row r="4" spans="1:6" x14ac:dyDescent="0.25">
      <c r="A4" s="577"/>
      <c r="B4" s="580" t="s">
        <v>1513</v>
      </c>
      <c r="C4" s="582" t="s">
        <v>1514</v>
      </c>
      <c r="D4" s="582" t="s">
        <v>1515</v>
      </c>
      <c r="E4" s="582" t="s">
        <v>1566</v>
      </c>
      <c r="F4" s="582" t="s">
        <v>1567</v>
      </c>
    </row>
    <row r="5" spans="1:6" x14ac:dyDescent="0.25">
      <c r="A5" s="578"/>
      <c r="B5" s="581"/>
      <c r="C5" s="582"/>
      <c r="D5" s="582"/>
      <c r="E5" s="582"/>
      <c r="F5" s="582"/>
    </row>
    <row r="6" spans="1:6" x14ac:dyDescent="0.25">
      <c r="A6" s="49" t="s">
        <v>1516</v>
      </c>
      <c r="B6" s="54">
        <v>39</v>
      </c>
      <c r="C6" s="55">
        <v>1005.06</v>
      </c>
      <c r="D6" s="55">
        <v>1.1051087728569926</v>
      </c>
      <c r="E6" s="56">
        <f>D6*C6</f>
        <v>1110.700623247649</v>
      </c>
      <c r="F6" s="57">
        <f>E6*B6</f>
        <v>43317.324306658309</v>
      </c>
    </row>
    <row r="7" spans="1:6" x14ac:dyDescent="0.25">
      <c r="A7" s="50" t="s">
        <v>1517</v>
      </c>
      <c r="B7" s="50"/>
      <c r="C7" s="50"/>
      <c r="D7" s="50"/>
      <c r="E7" s="50"/>
      <c r="F7" s="50"/>
    </row>
  </sheetData>
  <mergeCells count="9">
    <mergeCell ref="E1:F1"/>
    <mergeCell ref="A2:F2"/>
    <mergeCell ref="A3:A5"/>
    <mergeCell ref="C3:F3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</sheetPr>
  <dimension ref="A1:D9"/>
  <sheetViews>
    <sheetView workbookViewId="0">
      <selection activeCell="D20" sqref="D20"/>
    </sheetView>
  </sheetViews>
  <sheetFormatPr defaultRowHeight="15" x14ac:dyDescent="0.25"/>
  <cols>
    <col min="1" max="1" width="65.7109375" customWidth="1"/>
    <col min="2" max="2" width="10.140625" bestFit="1" customWidth="1"/>
  </cols>
  <sheetData>
    <row r="1" spans="1:4" ht="81" customHeight="1" x14ac:dyDescent="0.25">
      <c r="B1" s="569" t="s">
        <v>1582</v>
      </c>
      <c r="C1" s="569"/>
      <c r="D1" s="569"/>
    </row>
    <row r="2" spans="1:4" s="50" customFormat="1" ht="12.75" x14ac:dyDescent="0.2">
      <c r="A2" s="52" t="s">
        <v>1505</v>
      </c>
      <c r="B2" s="52" t="s">
        <v>1506</v>
      </c>
    </row>
    <row r="3" spans="1:4" s="50" customFormat="1" ht="12.75" x14ac:dyDescent="0.2">
      <c r="A3" s="58" t="s">
        <v>1507</v>
      </c>
      <c r="B3" s="59" t="s">
        <v>1508</v>
      </c>
    </row>
    <row r="4" spans="1:4" s="50" customFormat="1" ht="12.75" x14ac:dyDescent="0.2">
      <c r="A4" s="49" t="s">
        <v>1509</v>
      </c>
      <c r="B4" s="59">
        <v>10</v>
      </c>
    </row>
    <row r="5" spans="1:4" s="50" customFormat="1" ht="12.75" x14ac:dyDescent="0.2">
      <c r="A5" s="49" t="s">
        <v>1510</v>
      </c>
      <c r="B5" s="59">
        <v>100.14</v>
      </c>
    </row>
    <row r="6" spans="1:4" s="50" customFormat="1" ht="12.75" x14ac:dyDescent="0.2">
      <c r="A6" s="49" t="s">
        <v>1511</v>
      </c>
      <c r="B6" s="59">
        <v>31</v>
      </c>
    </row>
    <row r="7" spans="1:4" s="50" customFormat="1" ht="12.75" x14ac:dyDescent="0.2"/>
    <row r="8" spans="1:4" s="50" customFormat="1" ht="12.75" x14ac:dyDescent="0.2"/>
    <row r="9" spans="1:4" s="50" customFormat="1" ht="12.75" x14ac:dyDescent="0.2">
      <c r="A9" s="60" t="s">
        <v>1540</v>
      </c>
      <c r="B9" s="51">
        <f>B6*B5*B4</f>
        <v>31043.4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79998168889431442"/>
  </sheetPr>
  <dimension ref="A1:H21"/>
  <sheetViews>
    <sheetView zoomScale="66" zoomScaleNormal="66" workbookViewId="0">
      <selection activeCell="B4" sqref="B4:B19"/>
    </sheetView>
  </sheetViews>
  <sheetFormatPr defaultRowHeight="40.5" customHeight="1" x14ac:dyDescent="0.25"/>
  <cols>
    <col min="1" max="1" width="9.140625" style="3"/>
    <col min="2" max="2" width="21.7109375" style="3" customWidth="1"/>
    <col min="3" max="3" width="22.7109375" style="3" customWidth="1"/>
    <col min="4" max="4" width="13" style="3" customWidth="1"/>
    <col min="5" max="5" width="14.28515625" style="3" customWidth="1"/>
    <col min="6" max="6" width="16.5703125" style="3" customWidth="1"/>
    <col min="7" max="7" width="24.140625" style="3" customWidth="1"/>
    <col min="8" max="8" width="9.140625" style="61"/>
    <col min="9" max="16384" width="9.140625" style="3"/>
  </cols>
  <sheetData>
    <row r="1" spans="1:7" ht="84.75" customHeight="1" x14ac:dyDescent="0.25">
      <c r="F1" s="585" t="s">
        <v>1573</v>
      </c>
      <c r="G1" s="585"/>
    </row>
    <row r="2" spans="1:7" ht="21" customHeight="1" x14ac:dyDescent="0.25">
      <c r="A2" s="584" t="s">
        <v>1569</v>
      </c>
      <c r="B2" s="584"/>
      <c r="C2" s="584"/>
      <c r="D2" s="584"/>
      <c r="E2" s="584"/>
      <c r="F2" s="584"/>
      <c r="G2" s="584"/>
    </row>
    <row r="3" spans="1:7" ht="40.5" customHeight="1" x14ac:dyDescent="0.25">
      <c r="A3" s="67" t="s">
        <v>290</v>
      </c>
      <c r="B3" s="67" t="s">
        <v>1512</v>
      </c>
      <c r="C3" s="67" t="s">
        <v>1537</v>
      </c>
      <c r="D3" s="67" t="s">
        <v>1538</v>
      </c>
      <c r="E3" s="67" t="s">
        <v>1539</v>
      </c>
      <c r="F3" s="67" t="s">
        <v>1570</v>
      </c>
      <c r="G3" s="67" t="s">
        <v>1571</v>
      </c>
    </row>
    <row r="4" spans="1:7" ht="23.25" customHeight="1" x14ac:dyDescent="0.25">
      <c r="A4" s="62">
        <v>1</v>
      </c>
      <c r="B4" s="562" t="s">
        <v>332</v>
      </c>
      <c r="C4" s="62">
        <f>[1]Cēsis!F6</f>
        <v>513</v>
      </c>
      <c r="D4" s="62">
        <f>[1]Cēsis!F5</f>
        <v>3</v>
      </c>
      <c r="E4" s="62">
        <f>[1]Cēsis!F9</f>
        <v>329</v>
      </c>
      <c r="F4" s="63">
        <f>[1]Cēsis!K31</f>
        <v>0.21674904989035088</v>
      </c>
      <c r="G4" s="64">
        <f t="shared" ref="G4:G19" si="0">F4*C4</f>
        <v>111.19226259375</v>
      </c>
    </row>
    <row r="5" spans="1:7" ht="21" customHeight="1" x14ac:dyDescent="0.25">
      <c r="A5" s="62">
        <v>2</v>
      </c>
      <c r="B5" s="562" t="s">
        <v>367</v>
      </c>
      <c r="C5" s="62">
        <f>[1]Aknīste!F6</f>
        <v>906</v>
      </c>
      <c r="D5" s="62">
        <f>[1]Aknīste!F5</f>
        <v>6</v>
      </c>
      <c r="E5" s="62">
        <f>[1]Aknīste!F9</f>
        <v>277</v>
      </c>
      <c r="F5" s="63">
        <f>[1]Aknīste!K31</f>
        <v>0.22138950615066225</v>
      </c>
      <c r="G5" s="64">
        <f t="shared" si="0"/>
        <v>200.5788925725</v>
      </c>
    </row>
    <row r="6" spans="1:7" ht="20.25" customHeight="1" x14ac:dyDescent="0.25">
      <c r="A6" s="62">
        <v>3</v>
      </c>
      <c r="B6" s="562" t="s">
        <v>340</v>
      </c>
      <c r="C6" s="62">
        <f>[1]Ogre!F6</f>
        <v>3919.3</v>
      </c>
      <c r="D6" s="62">
        <f>[1]Ogre!F5</f>
        <v>49</v>
      </c>
      <c r="E6" s="62">
        <f>[1]Ogre!F9</f>
        <v>361</v>
      </c>
      <c r="F6" s="63">
        <f>[1]Ogre!K31</f>
        <v>0.22969202798123831</v>
      </c>
      <c r="G6" s="64">
        <f t="shared" si="0"/>
        <v>900.23196526686729</v>
      </c>
    </row>
    <row r="7" spans="1:7" ht="21" customHeight="1" x14ac:dyDescent="0.25">
      <c r="A7" s="62">
        <v>4</v>
      </c>
      <c r="B7" s="562" t="s">
        <v>1542</v>
      </c>
      <c r="C7" s="62">
        <f>[1]Dobele!F6</f>
        <v>4002</v>
      </c>
      <c r="D7" s="62">
        <f>[1]Dobele!F5</f>
        <v>23</v>
      </c>
      <c r="E7" s="62">
        <f>[1]Dobele!F9</f>
        <v>105</v>
      </c>
      <c r="F7" s="63">
        <f>[1]Dobele!K31</f>
        <v>0.16924785354525865</v>
      </c>
      <c r="G7" s="64">
        <f t="shared" si="0"/>
        <v>677.32990988812514</v>
      </c>
    </row>
    <row r="8" spans="1:7" ht="20.25" customHeight="1" x14ac:dyDescent="0.25">
      <c r="A8" s="62">
        <v>5</v>
      </c>
      <c r="B8" s="562" t="s">
        <v>1543</v>
      </c>
      <c r="C8" s="62">
        <f>[1]Jelgava!F6</f>
        <v>5217</v>
      </c>
      <c r="D8" s="62">
        <f>[1]Jelgava!F5</f>
        <v>52</v>
      </c>
      <c r="E8" s="62">
        <f>[1]Jelgava!F9</f>
        <v>539</v>
      </c>
      <c r="F8" s="63">
        <f>[1]Jelgava!W32</f>
        <v>0.35076686056416062</v>
      </c>
      <c r="G8" s="64">
        <f t="shared" si="0"/>
        <v>1829.9507115632259</v>
      </c>
    </row>
    <row r="9" spans="1:7" ht="22.5" customHeight="1" x14ac:dyDescent="0.25">
      <c r="A9" s="62">
        <v>6</v>
      </c>
      <c r="B9" s="562" t="s">
        <v>1544</v>
      </c>
      <c r="C9" s="62">
        <f>[1]Gintermuiza!F6</f>
        <v>225</v>
      </c>
      <c r="D9" s="62">
        <f>[1]Gintermuiza!F5</f>
        <v>11</v>
      </c>
      <c r="E9" s="62">
        <f>[1]Gintermuiza!F9</f>
        <v>217</v>
      </c>
      <c r="F9" s="63">
        <f>[1]Gintermuiza!K31</f>
        <v>0.2649214235010417</v>
      </c>
      <c r="G9" s="64">
        <f t="shared" si="0"/>
        <v>59.607320287734382</v>
      </c>
    </row>
    <row r="10" spans="1:7" ht="20.25" customHeight="1" x14ac:dyDescent="0.25">
      <c r="A10" s="62">
        <v>7</v>
      </c>
      <c r="B10" s="562" t="s">
        <v>1545</v>
      </c>
      <c r="C10" s="62">
        <f>[1]Vidzeme!F7</f>
        <v>6417</v>
      </c>
      <c r="D10" s="62">
        <f>[1]Vidzeme!F6</f>
        <v>31</v>
      </c>
      <c r="E10" s="62">
        <f>[1]Vidzeme!F10</f>
        <v>819</v>
      </c>
      <c r="F10" s="63">
        <f>[1]Vidzeme!K32</f>
        <v>0.27528319520843203</v>
      </c>
      <c r="G10" s="64">
        <f t="shared" si="0"/>
        <v>1766.4922636525084</v>
      </c>
    </row>
    <row r="11" spans="1:7" ht="21" customHeight="1" x14ac:dyDescent="0.25">
      <c r="A11" s="62">
        <v>8</v>
      </c>
      <c r="B11" s="562" t="s">
        <v>122</v>
      </c>
      <c r="C11" s="62">
        <f>[1]Kuldīga!F6</f>
        <v>688</v>
      </c>
      <c r="D11" s="62">
        <f>[1]Kuldīga!F5</f>
        <v>2</v>
      </c>
      <c r="E11" s="62">
        <f>[1]Kuldīga!F9</f>
        <v>2</v>
      </c>
      <c r="F11" s="63">
        <f>[1]Kuldīga!K31</f>
        <v>0.15999749999999999</v>
      </c>
      <c r="G11" s="64">
        <f t="shared" si="0"/>
        <v>110.07827999999999</v>
      </c>
    </row>
    <row r="12" spans="1:7" ht="18.75" customHeight="1" x14ac:dyDescent="0.25">
      <c r="A12" s="62">
        <v>9</v>
      </c>
      <c r="B12" s="562" t="s">
        <v>1546</v>
      </c>
      <c r="C12" s="62">
        <f>[1]RAKUS_VRL!F6</f>
        <v>314.58</v>
      </c>
      <c r="D12" s="62">
        <f>[1]RAKUS_VRL!F5</f>
        <v>22</v>
      </c>
      <c r="E12" s="62">
        <f>[1]RAKUS_VRL!F9</f>
        <v>903</v>
      </c>
      <c r="F12" s="63">
        <f>[1]RAKUS_VRL!M31</f>
        <v>0.50131979517888858</v>
      </c>
      <c r="G12" s="64">
        <f t="shared" si="0"/>
        <v>157.70518116737477</v>
      </c>
    </row>
    <row r="13" spans="1:7" ht="21" customHeight="1" x14ac:dyDescent="0.25">
      <c r="A13" s="62">
        <v>10</v>
      </c>
      <c r="B13" s="562" t="s">
        <v>1547</v>
      </c>
      <c r="C13" s="62">
        <f>[1]RAKUS_VRL_nomas!F6</f>
        <v>1153</v>
      </c>
      <c r="D13" s="62">
        <f>[1]RAKUS_VRL_nomas!F5</f>
        <v>85</v>
      </c>
      <c r="E13" s="62">
        <f>[1]RAKUS_VRL_nomas!F9</f>
        <v>3229</v>
      </c>
      <c r="F13" s="63">
        <f>[1]RAKUS_VRL_nomas!M31</f>
        <v>0.46584037652211618</v>
      </c>
      <c r="G13" s="64">
        <f t="shared" si="0"/>
        <v>537.11395412999991</v>
      </c>
    </row>
    <row r="14" spans="1:7" ht="18.75" customHeight="1" x14ac:dyDescent="0.25">
      <c r="A14" s="62">
        <v>11</v>
      </c>
      <c r="B14" s="15" t="s">
        <v>1548</v>
      </c>
      <c r="C14" s="65">
        <f>[1]Rēzekne!F6</f>
        <v>1500</v>
      </c>
      <c r="D14" s="65">
        <f>[1]Rēzekne!F5</f>
        <v>3</v>
      </c>
      <c r="E14" s="65"/>
      <c r="F14" s="66">
        <f>[1]Rēzekne!K31</f>
        <v>0.18367807220749999</v>
      </c>
      <c r="G14" s="64">
        <f t="shared" si="0"/>
        <v>275.51710831124996</v>
      </c>
    </row>
    <row r="15" spans="1:7" ht="20.25" customHeight="1" x14ac:dyDescent="0.25">
      <c r="A15" s="62">
        <v>12</v>
      </c>
      <c r="B15" s="15" t="s">
        <v>363</v>
      </c>
      <c r="C15" s="65">
        <f>[1]Daugavpils!F6</f>
        <v>13340</v>
      </c>
      <c r="D15" s="65">
        <f>[1]Daugavpils!F5</f>
        <v>29</v>
      </c>
      <c r="E15" s="65">
        <f>[1]Daugavpils!F9</f>
        <v>1253</v>
      </c>
      <c r="F15" s="66">
        <f>[1]Daugavpils!K31</f>
        <v>0.29914983778804349</v>
      </c>
      <c r="G15" s="64">
        <f t="shared" si="0"/>
        <v>3990.6588360925002</v>
      </c>
    </row>
    <row r="16" spans="1:7" ht="21" customHeight="1" x14ac:dyDescent="0.25">
      <c r="A16" s="62">
        <v>13</v>
      </c>
      <c r="B16" s="15" t="s">
        <v>364</v>
      </c>
      <c r="C16" s="65">
        <f>[1]Jēkabpils!F7</f>
        <v>590</v>
      </c>
      <c r="D16" s="65">
        <f>[1]Jēkabpils!F6</f>
        <v>2</v>
      </c>
      <c r="E16" s="65">
        <f>[1]Jēkabpils!F10</f>
        <v>36</v>
      </c>
      <c r="F16" s="66">
        <f>[1]Jēkabpils!K32</f>
        <v>0.23992604012658228</v>
      </c>
      <c r="G16" s="64">
        <f t="shared" si="0"/>
        <v>141.55636367468355</v>
      </c>
    </row>
    <row r="17" spans="1:7" ht="20.25" customHeight="1" x14ac:dyDescent="0.25">
      <c r="A17" s="62">
        <v>14</v>
      </c>
      <c r="B17" s="15" t="s">
        <v>1549</v>
      </c>
      <c r="C17" s="65">
        <f>[1]PSKUS_telts!F6</f>
        <v>240</v>
      </c>
      <c r="D17" s="65">
        <f>[1]PSKUS_telts!F5</f>
        <v>8</v>
      </c>
      <c r="E17" s="65">
        <f>[1]PSKUS_telts!F9</f>
        <v>144</v>
      </c>
      <c r="F17" s="66">
        <f>[1]PSKUS_telts!M31</f>
        <v>0.27005844693749997</v>
      </c>
      <c r="G17" s="64">
        <f t="shared" si="0"/>
        <v>64.814027264999993</v>
      </c>
    </row>
    <row r="18" spans="1:7" ht="20.25" customHeight="1" x14ac:dyDescent="0.25">
      <c r="A18" s="62">
        <v>15</v>
      </c>
      <c r="B18" s="15" t="s">
        <v>1550</v>
      </c>
      <c r="C18" s="65">
        <f>[1]PSKUS_NMC!F6</f>
        <v>1830</v>
      </c>
      <c r="D18" s="65">
        <f>[1]PSKUS_NMC!F5</f>
        <v>61</v>
      </c>
      <c r="E18" s="65">
        <f>[1]PSKUS_NMC!F9</f>
        <v>263</v>
      </c>
      <c r="F18" s="66">
        <f>[1]PSKUS_NMC!M31</f>
        <v>0.30102640749999998</v>
      </c>
      <c r="G18" s="64">
        <f t="shared" si="0"/>
        <v>550.87832572499997</v>
      </c>
    </row>
    <row r="19" spans="1:7" ht="21" customHeight="1" x14ac:dyDescent="0.25">
      <c r="A19" s="62">
        <v>16</v>
      </c>
      <c r="B19" s="15" t="s">
        <v>1551</v>
      </c>
      <c r="C19" s="65">
        <f>[1]Balvi_Gulbene!F7</f>
        <v>440</v>
      </c>
      <c r="D19" s="65">
        <f>[1]Balvi_Gulbene!F5</f>
        <v>1</v>
      </c>
      <c r="E19" s="65">
        <f>[1]Balvi_Gulbene!F10</f>
        <v>2</v>
      </c>
      <c r="F19" s="66">
        <f>[1]Balvi_Gulbene!K31</f>
        <v>0.23102066297301138</v>
      </c>
      <c r="G19" s="64">
        <f t="shared" si="0"/>
        <v>101.64909170812501</v>
      </c>
    </row>
    <row r="20" spans="1:7" ht="20.25" customHeight="1" x14ac:dyDescent="0.25">
      <c r="A20" s="583" t="s">
        <v>198</v>
      </c>
      <c r="B20" s="583"/>
      <c r="C20" s="68">
        <f>SUM(C4:C19)</f>
        <v>41294.880000000005</v>
      </c>
      <c r="D20" s="68">
        <f>SUM(D4:D19)</f>
        <v>388</v>
      </c>
      <c r="E20" s="68">
        <f>SUM(E4:E19)</f>
        <v>8479</v>
      </c>
      <c r="F20" s="69">
        <f>AVERAGE(F4:F19)</f>
        <v>0.27375419100467413</v>
      </c>
      <c r="G20" s="70">
        <f>SUM(G4:G19)</f>
        <v>11475.354493898642</v>
      </c>
    </row>
    <row r="21" spans="1:7" ht="16.5" customHeight="1" x14ac:dyDescent="0.25">
      <c r="B21" s="3" t="s">
        <v>1572</v>
      </c>
    </row>
  </sheetData>
  <mergeCells count="3">
    <mergeCell ref="A20:B20"/>
    <mergeCell ref="A2:G2"/>
    <mergeCell ref="F1:G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Kopsavilkums</vt:lpstr>
      <vt:lpstr>PL_PVA_diag</vt:lpstr>
      <vt:lpstr>PL_PVA_manip.</vt:lpstr>
      <vt:lpstr>PS_PVA</vt:lpstr>
      <vt:lpstr>PL_SAVA_diag</vt:lpstr>
      <vt:lpstr>PL_SAVA_manip.</vt:lpstr>
      <vt:lpstr>DRG_RAKUS</vt:lpstr>
      <vt:lpstr>OBS_RAKUS</vt:lpstr>
      <vt:lpstr>ParTr</vt:lpstr>
      <vt:lpstr>Pac_Tr</vt:lpstr>
      <vt:lpstr>PL_stac</vt:lpstr>
      <vt:lpstr>Izmeklejumi</vt:lpstr>
      <vt:lpstr>Mob_vien_Gulbis</vt:lpstr>
      <vt:lpstr>Mob_vien_CL</vt:lpstr>
      <vt:lpstr>Paraug_punk_Gulb</vt:lpstr>
      <vt:lpstr>Paraug_punk_CL</vt:lpstr>
      <vt:lpstr>Paraug_punk_PSKUS</vt:lpstr>
      <vt:lpstr>Zv_centr_Gulb</vt:lpstr>
      <vt:lpstr>Zv_cent_CL</vt:lpstr>
      <vt:lpstr>CL IAL</vt:lpstr>
      <vt:lpstr>Gulbis_IAL</vt:lpstr>
      <vt:lpstr>RefLab_barotn</vt:lpstr>
      <vt:lpstr>Gulbis_GA_ kompl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Ivita Lazdiņa</dc:creator>
  <cp:lastModifiedBy>Igors Belovs</cp:lastModifiedBy>
  <cp:lastPrinted>2020-07-10T12:37:44Z</cp:lastPrinted>
  <dcterms:created xsi:type="dcterms:W3CDTF">2020-04-24T14:20:08Z</dcterms:created>
  <dcterms:modified xsi:type="dcterms:W3CDTF">2020-07-22T06:08:28Z</dcterms:modified>
</cp:coreProperties>
</file>