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lkm1.km.gov.lv\RoamDocu$\inesed\Desktop\uz MK, MKK, VSS\2020.GADS\GROZ_MK_RIK_SIMTGADES_PASAKUMU_PLANA_2017_2021_FINANS_SADALIJUMS_2\UZ_VSS\UZ_MK\"/>
    </mc:Choice>
  </mc:AlternateContent>
  <xr:revisionPtr revIDLastSave="0" documentId="13_ncr:1_{08D50117-DA77-4441-AE2A-0EE8B696FBAB}" xr6:coauthVersionLast="41" xr6:coauthVersionMax="45" xr10:uidLastSave="{00000000-0000-0000-0000-000000000000}"/>
  <bookViews>
    <workbookView xWindow="-120" yWindow="-120" windowWidth="25440" windowHeight="15390" activeTab="6" xr2:uid="{00000000-000D-0000-FFFF-FFFF00000000}"/>
  </bookViews>
  <sheets>
    <sheet name="ĀM_24-31" sheetId="7" r:id="rId1"/>
    <sheet name="KM_38" sheetId="1" r:id="rId2"/>
    <sheet name="KM_42" sheetId="2" r:id="rId3"/>
    <sheet name="KM_43" sheetId="6" r:id="rId4"/>
    <sheet name="KM_52-56" sheetId="3" r:id="rId5"/>
    <sheet name="KM_65" sheetId="4" r:id="rId6"/>
    <sheet name="KM_108" sheetId="5"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0" i="6" l="1"/>
  <c r="J20" i="6"/>
  <c r="I20" i="6"/>
  <c r="H20" i="6"/>
  <c r="G20" i="6"/>
  <c r="F12" i="6"/>
  <c r="F13" i="6"/>
  <c r="F14" i="6"/>
  <c r="F15" i="6"/>
  <c r="F16" i="6"/>
  <c r="F17" i="6"/>
  <c r="F18" i="6"/>
  <c r="F19" i="6"/>
  <c r="F20" i="6"/>
  <c r="G68" i="5"/>
  <c r="H66" i="5"/>
  <c r="F65" i="5"/>
  <c r="I65" i="5"/>
  <c r="F64" i="5"/>
  <c r="I64" i="5"/>
  <c r="F62" i="5"/>
  <c r="F61" i="5"/>
  <c r="I61" i="5" s="1"/>
  <c r="I60" i="5"/>
  <c r="F60" i="5"/>
  <c r="F59" i="5"/>
  <c r="I59" i="5" s="1"/>
  <c r="F58" i="5"/>
  <c r="I58" i="5" s="1"/>
  <c r="F57" i="5"/>
  <c r="I57" i="5" s="1"/>
  <c r="F56" i="5"/>
  <c r="I56" i="5" s="1"/>
  <c r="F55" i="5"/>
  <c r="I55" i="5" s="1"/>
  <c r="I53" i="5"/>
  <c r="F52" i="5"/>
  <c r="F51" i="5"/>
  <c r="F48" i="5"/>
  <c r="I48" i="5"/>
  <c r="F47" i="5"/>
  <c r="I47" i="5"/>
  <c r="E46" i="5"/>
  <c r="F46" i="5"/>
  <c r="I46" i="5" s="1"/>
  <c r="F45" i="5"/>
  <c r="I45" i="5" s="1"/>
  <c r="F44" i="5"/>
  <c r="I44" i="5" s="1"/>
  <c r="F43" i="5"/>
  <c r="F49" i="5" s="1"/>
  <c r="H40" i="5"/>
  <c r="H68" i="5"/>
  <c r="I37" i="5"/>
  <c r="F35" i="5"/>
  <c r="F34" i="5"/>
  <c r="F33" i="5"/>
  <c r="F32" i="5"/>
  <c r="F31" i="5"/>
  <c r="F37" i="5" s="1"/>
  <c r="F29" i="5"/>
  <c r="F25" i="5"/>
  <c r="F21" i="5"/>
  <c r="F20" i="5"/>
  <c r="F22" i="5" s="1"/>
  <c r="F40" i="5" s="1"/>
  <c r="F19" i="5"/>
  <c r="F18" i="5"/>
  <c r="F16" i="5"/>
  <c r="I16" i="5"/>
  <c r="I22" i="5" s="1"/>
  <c r="I40" i="5" s="1"/>
  <c r="F53" i="5"/>
  <c r="H37" i="4"/>
  <c r="G37" i="4"/>
  <c r="F37" i="4"/>
  <c r="K36" i="4"/>
  <c r="J36" i="4"/>
  <c r="I36" i="4"/>
  <c r="K28" i="4"/>
  <c r="J28" i="4"/>
  <c r="I28" i="4"/>
  <c r="I37" i="4" s="1"/>
  <c r="K17" i="4"/>
  <c r="K37" i="4" s="1"/>
  <c r="J17" i="4"/>
  <c r="J37" i="4" s="1"/>
  <c r="I17" i="4"/>
  <c r="K26" i="3"/>
  <c r="J26" i="3"/>
  <c r="I26" i="3"/>
  <c r="G26" i="3"/>
  <c r="F25" i="3"/>
  <c r="E25" i="3" s="1"/>
  <c r="H20" i="3"/>
  <c r="F20" i="3"/>
  <c r="E20" i="3" s="1"/>
  <c r="E14" i="3"/>
  <c r="H13" i="3"/>
  <c r="H26" i="3" s="1"/>
  <c r="F13" i="3"/>
  <c r="E13" i="3" s="1"/>
  <c r="F12" i="3"/>
  <c r="E12" i="3"/>
  <c r="F11" i="3"/>
  <c r="F26" i="3" s="1"/>
  <c r="J31" i="2"/>
  <c r="G31" i="2"/>
  <c r="H30" i="2"/>
  <c r="F30" i="2" s="1"/>
  <c r="E30" i="2" s="1"/>
  <c r="H29" i="2"/>
  <c r="F29" i="2" s="1"/>
  <c r="E29" i="2" s="1"/>
  <c r="H28" i="2"/>
  <c r="F28" i="2"/>
  <c r="E28" i="2" s="1"/>
  <c r="F27" i="2"/>
  <c r="E27" i="2"/>
  <c r="H26" i="2"/>
  <c r="F26" i="2" s="1"/>
  <c r="E26" i="2" s="1"/>
  <c r="F24" i="2"/>
  <c r="E24" i="2"/>
  <c r="F23" i="2"/>
  <c r="E23" i="2" s="1"/>
  <c r="I22" i="2"/>
  <c r="F22" i="2"/>
  <c r="E22" i="2" s="1"/>
  <c r="F21" i="2"/>
  <c r="E21" i="2"/>
  <c r="F20" i="2"/>
  <c r="E20" i="2" s="1"/>
  <c r="H19" i="2"/>
  <c r="F19" i="2"/>
  <c r="E19" i="2"/>
  <c r="H18" i="2"/>
  <c r="F18" i="2" s="1"/>
  <c r="E18" i="2" s="1"/>
  <c r="H17" i="2"/>
  <c r="F17" i="2" s="1"/>
  <c r="H16" i="2"/>
  <c r="F16" i="2"/>
  <c r="E16" i="2" s="1"/>
  <c r="I15" i="2"/>
  <c r="H15" i="2"/>
  <c r="F15" i="2"/>
  <c r="E15" i="2" s="1"/>
  <c r="H14" i="2"/>
  <c r="F14" i="2"/>
  <c r="E14" i="2"/>
  <c r="F13" i="2"/>
  <c r="E13" i="2" s="1"/>
  <c r="F12" i="2"/>
  <c r="E12" i="2"/>
  <c r="F11" i="2"/>
  <c r="E11" i="2" s="1"/>
  <c r="I31" i="2"/>
  <c r="F35" i="1"/>
  <c r="I12" i="1"/>
  <c r="I13" i="1"/>
  <c r="I14" i="1"/>
  <c r="I15" i="1"/>
  <c r="I16" i="1"/>
  <c r="I17" i="1"/>
  <c r="I18" i="1"/>
  <c r="I19" i="1"/>
  <c r="I20" i="1"/>
  <c r="I21" i="1"/>
  <c r="I22" i="1"/>
  <c r="I23" i="1"/>
  <c r="I24" i="1"/>
  <c r="I25" i="1"/>
  <c r="I26" i="1"/>
  <c r="I27" i="1"/>
  <c r="I28" i="1"/>
  <c r="I29" i="1"/>
  <c r="I30" i="1"/>
  <c r="I31" i="1"/>
  <c r="I32" i="1"/>
  <c r="I33" i="1"/>
  <c r="I34" i="1"/>
  <c r="I11" i="1"/>
  <c r="J35" i="1"/>
  <c r="I35" i="1"/>
  <c r="H35" i="1"/>
  <c r="G35" i="1"/>
  <c r="F31" i="2" l="1"/>
  <c r="E17" i="2"/>
  <c r="I49" i="5"/>
  <c r="I66" i="5" s="1"/>
  <c r="I68" i="5" s="1"/>
  <c r="I63" i="5"/>
  <c r="E11" i="3"/>
  <c r="I43" i="5"/>
  <c r="F63" i="5"/>
  <c r="F66" i="5" s="1"/>
  <c r="F68" i="5" s="1"/>
  <c r="H31" i="2"/>
</calcChain>
</file>

<file path=xl/sharedStrings.xml><?xml version="1.0" encoding="utf-8"?>
<sst xmlns="http://schemas.openxmlformats.org/spreadsheetml/2006/main" count="525" uniqueCount="346">
  <si>
    <t>Izdevumu atšifrējums Nr. 38</t>
  </si>
  <si>
    <t>Pasākuma īstenotājs</t>
  </si>
  <si>
    <t>VSIA Dailes teātris</t>
  </si>
  <si>
    <t>Finansējuma saņēmējs</t>
  </si>
  <si>
    <t>Ministrija</t>
  </si>
  <si>
    <t>Kultūras ministrija</t>
  </si>
  <si>
    <t xml:space="preserve">Starptautisks teātra forums </t>
  </si>
  <si>
    <t>euro</t>
  </si>
  <si>
    <t>Nr. p.k.</t>
  </si>
  <si>
    <t>Pozīcija</t>
  </si>
  <si>
    <t>Vienības nosaukums</t>
  </si>
  <si>
    <t>Vienību skaits</t>
  </si>
  <si>
    <t>Vienas vienības cena (EUR)</t>
  </si>
  <si>
    <t>No valsts prasītais finansējums (EUR)</t>
  </si>
  <si>
    <r>
      <t xml:space="preserve">Piezīmes </t>
    </r>
    <r>
      <rPr>
        <sz val="12"/>
        <color theme="1"/>
        <rFont val="Times New Roman"/>
        <family val="1"/>
        <charset val="186"/>
      </rPr>
      <t>(ja valsts budžeta iestāde, tad jānorāda EKK)</t>
    </r>
  </si>
  <si>
    <t>6= (4x5)</t>
  </si>
  <si>
    <t>1.</t>
  </si>
  <si>
    <t>Cilvēkresursi</t>
  </si>
  <si>
    <t>Producents</t>
  </si>
  <si>
    <t>2.</t>
  </si>
  <si>
    <t>Producenta asistenti, koordinatori</t>
  </si>
  <si>
    <t>3.</t>
  </si>
  <si>
    <t>Administratori</t>
  </si>
  <si>
    <t>4.</t>
  </si>
  <si>
    <t>5.</t>
  </si>
  <si>
    <t>Darba grupas apmaksa</t>
  </si>
  <si>
    <t>6.</t>
  </si>
  <si>
    <t>7.</t>
  </si>
  <si>
    <t xml:space="preserve">Projekta koordinēšana </t>
  </si>
  <si>
    <t>8.</t>
  </si>
  <si>
    <t>Preses konferences sagatavošana, vadīšana</t>
  </si>
  <si>
    <t>9.</t>
  </si>
  <si>
    <t>Konferences plānošanas un norises izmaksas</t>
  </si>
  <si>
    <t>Administratīvie izdevumi</t>
  </si>
  <si>
    <t>Juridiskie pakalpojumi</t>
  </si>
  <si>
    <t>Konferences satura  izveide</t>
  </si>
  <si>
    <t>Logo izveide, integrēšana lietvedības dokumentos</t>
  </si>
  <si>
    <t>Datu bāzes izveide, administrēšana</t>
  </si>
  <si>
    <t>WEB lapa</t>
  </si>
  <si>
    <t>Reklāmas pakalpojumi</t>
  </si>
  <si>
    <t>Tiešraide</t>
  </si>
  <si>
    <t>Telpas</t>
  </si>
  <si>
    <t>Telpas iekārtojums</t>
  </si>
  <si>
    <t>Citas izmaksas</t>
  </si>
  <si>
    <t>Kafijas pauzes</t>
  </si>
  <si>
    <t>KOPĀ:</t>
  </si>
  <si>
    <t xml:space="preserve">Summa kopā IEPRIEKŠ  (EUR)                                                                                       </t>
  </si>
  <si>
    <t>Telpas un studijas noma</t>
  </si>
  <si>
    <t>100 gades izstādes organizēšana un digitalizēšana</t>
  </si>
  <si>
    <t>Izstāde</t>
  </si>
  <si>
    <t>Izrāžu digitalizēšana</t>
  </si>
  <si>
    <t>Teātra radīšanas procesa filmēšana un virtuālā realitāte</t>
  </si>
  <si>
    <t>Mūzikas izlases izveide</t>
  </si>
  <si>
    <t>Lektoru un autoru apmaksa</t>
  </si>
  <si>
    <t>Materiālu sagatavošana, iespieddarbi, digitāla versija</t>
  </si>
  <si>
    <t>Konferences programma, dizains, druka, digitāla versija</t>
  </si>
  <si>
    <t>Tehniskais aprīkojums un digitālie materiāli</t>
  </si>
  <si>
    <t>10.</t>
  </si>
  <si>
    <t>11.</t>
  </si>
  <si>
    <t>12.</t>
  </si>
  <si>
    <t>13.</t>
  </si>
  <si>
    <t>14.</t>
  </si>
  <si>
    <t>15.</t>
  </si>
  <si>
    <t>16.</t>
  </si>
  <si>
    <t>17.</t>
  </si>
  <si>
    <t>18.</t>
  </si>
  <si>
    <t>19.</t>
  </si>
  <si>
    <t>20.</t>
  </si>
  <si>
    <t>21.</t>
  </si>
  <si>
    <t>22.</t>
  </si>
  <si>
    <t>23.</t>
  </si>
  <si>
    <t>24.</t>
  </si>
  <si>
    <t>Teātra mūzikas izlase</t>
  </si>
  <si>
    <t xml:space="preserve">Starptautiskas zinātniskas konferences </t>
  </si>
  <si>
    <t>Latvijas Nacionālā bibliotēka sadarbībā ar LU Vēstures un filozofijas fakultāti</t>
  </si>
  <si>
    <t>Ceļa izdevumi (ārz)</t>
  </si>
  <si>
    <t>Viesnīcas</t>
  </si>
  <si>
    <t>Komandējumi</t>
  </si>
  <si>
    <t>Honorāri konferenču satura izstrādei</t>
  </si>
  <si>
    <t>Projekta vadība</t>
  </si>
  <si>
    <t>Projekta finanšu administrēšana</t>
  </si>
  <si>
    <t>Projekta asistents</t>
  </si>
  <si>
    <t>Atbalsta funkcija (līgumi)</t>
  </si>
  <si>
    <t>Pakalpojumi: sinhronā tulkošana, tulkošanas tehnikas īre</t>
  </si>
  <si>
    <t>Kultūras programma</t>
  </si>
  <si>
    <t>Ēdināšanas</t>
  </si>
  <si>
    <t>Rakstu krājums</t>
  </si>
  <si>
    <t>Izdales materiāli</t>
  </si>
  <si>
    <t>Tekstu rediģēšana</t>
  </si>
  <si>
    <t>Koncepcijas honorāri</t>
  </si>
  <si>
    <t>Tekstu tulkošana</t>
  </si>
  <si>
    <t xml:space="preserve">Mākslinieks </t>
  </si>
  <si>
    <t>Izstādes iekārtojums</t>
  </si>
  <si>
    <t>Reprezentācijas un reklāmas izdevumi</t>
  </si>
  <si>
    <t xml:space="preserve">Summa kopā  (EUR)                                                                                       </t>
  </si>
  <si>
    <t>Izdevumu atšifrējums Nr. 42</t>
  </si>
  <si>
    <t>EKK</t>
  </si>
  <si>
    <t>2000
1000</t>
  </si>
  <si>
    <t>Zinātnisko konferenču cikls "Latvijas valstiskuma idejas vēsturiskais ceļš  kopējā Eiropas kultūras telpā" 
(6 konferences par Latvijas valstiskuma idejas attīstību, sadarbībā ar Latvijas Universitāti).</t>
  </si>
  <si>
    <t>Izdevumu atšifrējums Nr. 52-56</t>
  </si>
  <si>
    <t>Latvijas valsts simtgades biroja lielnotikumi, virskomunikācija, publicitāte</t>
  </si>
  <si>
    <t>projekta nosaukums</t>
  </si>
  <si>
    <t>52</t>
  </si>
  <si>
    <t>Latvijas valsts simtgades svinību lielnotikumi, jaunu tradīciju iedibināšana un citi īpaši simtgadei veltīti pasākumi plašai sabiedrībai Latvijā un tautiešiem ārvalstīs. Jauniešu iesaistīšana Latvijas valsts simtgades sagatavošanā un īstenošanā, jauniešu aktivitāšu un pasākumu īstenošana.</t>
  </si>
  <si>
    <t>53</t>
  </si>
  <si>
    <t>Latvijas valsts simtgades svinību komunikācijas un digitālās komunikācijas nodrošināšana, komunikācijas akcentu (kampaņu) īstenošana, iesaistes un līdzdalības mehānismu īstenošana,  informācijas skaidrošana,  simtgades pasākumu atspoguļošana un publicitāte (mērķauditorija - Latvija, tautieši ārvalstīs).</t>
  </si>
  <si>
    <t>54</t>
  </si>
  <si>
    <t>2018.gada 18.novembra un ar to saistīto pasākumu sagatavošana, norise (t.sk. deju lieluzvedums "Arēnā Rīga", Svinīgas programmas pie Brīvības pieminekļa sagatavošana un norise).</t>
  </si>
  <si>
    <t>54.1</t>
  </si>
  <si>
    <t>Latvijas valsts simtgades kulminācijas programmas nodrošināšana, t.sk. radošie, tehniskie, drošības pasākumi, svētku noformējums, gaismas uzvedums, satiksmes regulēšanas un sabiedriskās kārtības nodrošināšana, t. sk.</t>
  </si>
  <si>
    <t>54.1.1. 18. novembra Latvijas daudzināšanas pasākumi reģionos un Rīgā</t>
  </si>
  <si>
    <t>54.1.2.  koncerts "Mīlestības vārdā. 18+"</t>
  </si>
  <si>
    <t>54.1.3.  koncerts "18.11" pie Brīvības pieminekļa</t>
  </si>
  <si>
    <t>54.2</t>
  </si>
  <si>
    <t>Latvijas valsts simtgades sagatavošanas pasākumi - notikumi, kas virza uz Latvijas valsts simtgades norišu kulmināciju 2018. gada 18. novembrī</t>
  </si>
  <si>
    <t>54.3</t>
  </si>
  <si>
    <t>Latvijas valsts simtgades kulminācijas atspoguļošana sabiedriskajā medijā</t>
  </si>
  <si>
    <t>55</t>
  </si>
  <si>
    <t>Latvijas skolas somas ieviešana - iespēja Latvijas skolēniem valsts noteiktā mācību satura un procesa ietvaros klātienē pieredzēt, izzināt un iepazīt Latviju, aptverot tradicionālās kultūras vērtības un mūsdienīgās izpausmes caur mūziku, skatuves mākslu, vizuālo mākslu, literatūru, kino, arhitektūru, dizainu, kultūras mantojumu, t.sk., nemateriālo, Latvijas vēstures un kultūrvides piemēriem Latvijas skolas somas atvēršanas pasākuma Rīgā organizēšanas izmaksas, t.sk. transporta un ēdināšanas izdevumi; t.sk. 2021.gadā programmu “Latvijas skolas soma” īsteno Latvijas Nacionālais kultūras centrs.</t>
  </si>
  <si>
    <t>55.1</t>
  </si>
  <si>
    <t>Skolas somas programmas īstenošana</t>
  </si>
  <si>
    <t>55.2</t>
  </si>
  <si>
    <t>Latvijas skolas somas atvēršanas pasākuma Rīgā "Rīga – bērnu galvaspilsēta" organizēšanas izmaksas, t.sk. transporta un ēdināšanas izdevumi.</t>
  </si>
  <si>
    <t>s</t>
  </si>
  <si>
    <t>55.3</t>
  </si>
  <si>
    <t>Mērķprogramma Valsts kultūrkapitāla fondā skolas somas satura veidošanai</t>
  </si>
  <si>
    <t>55.4</t>
  </si>
  <si>
    <t>Programmas sagatavošanas un ieviešanas izdevumi</t>
  </si>
  <si>
    <t>56</t>
  </si>
  <si>
    <t>Latvijas valsts simtgades biroja kapacitātes stiprināšana sekmīgai svētku norises sagatavošanai, koordinēšanai un norišu nodrošināšanai.</t>
  </si>
  <si>
    <t>Izdevumu atšifrējums Nr. 65</t>
  </si>
  <si>
    <t>Valsts SIA "Latvijas Nacionālais simfoniskais orķestris"</t>
  </si>
  <si>
    <t>Latvijas Nacionālā simfoniskā orķestra (LNSO) starptautiska sadarbība ar Baltijas valstu, Ziemeļvalstu, Vācijas un Francijas koncertorganizācijām: Latvijas profesionālās mākslas popularizēšana pasaulē, mārketinga tīkla izveide, komponistu jaunrades veicināšana, jauno speciālistu vasaras kursi. Projekta ietvaros LNSO turpina īstenot Latvijas valsts simtgades vēstneša funkciju.</t>
  </si>
  <si>
    <t>Starptautiskā mārketinga tīkla izveide, dalība starptautiskās konferencēs;  mārketinga pasākumu organizēšana Latvijā LV100 programmas ietvaros</t>
  </si>
  <si>
    <t>2.1.</t>
  </si>
  <si>
    <t xml:space="preserve">Dalības maksas konferencēs  </t>
  </si>
  <si>
    <t>cilvēki</t>
  </si>
  <si>
    <t>EEK-2200</t>
  </si>
  <si>
    <t>2.2.</t>
  </si>
  <si>
    <t xml:space="preserve">Komandējuma dienas nauda </t>
  </si>
  <si>
    <t xml:space="preserve">dienas </t>
  </si>
  <si>
    <t>EEK-2100</t>
  </si>
  <si>
    <t>2.3.</t>
  </si>
  <si>
    <t xml:space="preserve">Transporta izdevumi </t>
  </si>
  <si>
    <t>aviobiļetes</t>
  </si>
  <si>
    <t>2.4.</t>
  </si>
  <si>
    <t xml:space="preserve">Viesnīcas izmaksas </t>
  </si>
  <si>
    <t>diena</t>
  </si>
  <si>
    <t>2.5.</t>
  </si>
  <si>
    <t xml:space="preserve">Iekšzemes transporta izdevumi Latvijā </t>
  </si>
  <si>
    <t>autobusi</t>
  </si>
  <si>
    <t>2.6.</t>
  </si>
  <si>
    <t xml:space="preserve">Viesnīcu izmaksas Latvijā </t>
  </si>
  <si>
    <t>Sadarbības projekti ar Lietuvas un Igaunijas simfoniskajiem orķestriem 2020. un 2021.gadā</t>
  </si>
  <si>
    <t>3.1.</t>
  </si>
  <si>
    <t xml:space="preserve">Mākslinieku honorāri </t>
  </si>
  <si>
    <t xml:space="preserve">solisti </t>
  </si>
  <si>
    <t>EEK-1150</t>
  </si>
  <si>
    <t>3.2.</t>
  </si>
  <si>
    <t xml:space="preserve">Papildus mūziķu honorāri </t>
  </si>
  <si>
    <t xml:space="preserve">mūziķi </t>
  </si>
  <si>
    <t>3.3.</t>
  </si>
  <si>
    <t>Dienas nauda</t>
  </si>
  <si>
    <t>dienas</t>
  </si>
  <si>
    <t>3.4.</t>
  </si>
  <si>
    <t>Transporta izdevumi</t>
  </si>
  <si>
    <t>3.5.</t>
  </si>
  <si>
    <t xml:space="preserve">Tehniskais transports </t>
  </si>
  <si>
    <t xml:space="preserve">fūre </t>
  </si>
  <si>
    <t>3.6.</t>
  </si>
  <si>
    <t xml:space="preserve">Nošu īre </t>
  </si>
  <si>
    <t>3.7.</t>
  </si>
  <si>
    <t>Publicitātes aktivitātes un reklāmas materiālu nodrošināšana</t>
  </si>
  <si>
    <t>3.8.</t>
  </si>
  <si>
    <t xml:space="preserve">Ceļojuma apdrošināšanas izmaksas </t>
  </si>
  <si>
    <t>3.9.</t>
  </si>
  <si>
    <t xml:space="preserve">Latvijas profesionālās mākslas popularizēšana pasaulē - LNSO koncerti Francijā un Vācijā 2020. un  2021.gadā </t>
  </si>
  <si>
    <t>4.1.</t>
  </si>
  <si>
    <t>Dienas nauda (95 cilvēki, 10 dienas)</t>
  </si>
  <si>
    <t>4.2.</t>
  </si>
  <si>
    <t xml:space="preserve">Honorāri papildus orķestra mūziķiem </t>
  </si>
  <si>
    <t xml:space="preserve">honorārs </t>
  </si>
  <si>
    <t>4.3.</t>
  </si>
  <si>
    <t xml:space="preserve">Solista honorārs </t>
  </si>
  <si>
    <t>4.4.</t>
  </si>
  <si>
    <t xml:space="preserve">Ceļa un transporta izdevumi </t>
  </si>
  <si>
    <t xml:space="preserve">aviobiļetes </t>
  </si>
  <si>
    <t>4.5.</t>
  </si>
  <si>
    <t>Tehniskais transports instrumentu pārvadāšanai</t>
  </si>
  <si>
    <t>4.6.</t>
  </si>
  <si>
    <t>Izdevumu atšifrējums Nr. 108</t>
  </si>
  <si>
    <t>SIA "Vidzemes koncertzāle"</t>
  </si>
  <si>
    <t>Cēsu pašvaldība</t>
  </si>
  <si>
    <t>Cēsu brīvības kauju simtgadei veltīti koncerti: K.Orfa „Carmina Burana” koncertuzvedums 2019. gadā un muzikāla hronika „1919. Visgarākā diena” 2021. gadā</t>
  </si>
  <si>
    <r>
      <t xml:space="preserve">Piezīmes </t>
    </r>
    <r>
      <rPr>
        <sz val="12"/>
        <rFont val="Times New Roman"/>
        <family val="1"/>
        <charset val="186"/>
      </rPr>
      <t>(ja valsts budžeta iestāde, tad jānorāda EKK)</t>
    </r>
  </si>
  <si>
    <t>I Koncertuzvedums "1919. Visgarākā diena"</t>
  </si>
  <si>
    <t>HONORĀRI</t>
  </si>
  <si>
    <t>Programmas sagatavošana</t>
  </si>
  <si>
    <t>1.1.1</t>
  </si>
  <si>
    <t>Mūzikas radīšana</t>
  </si>
  <si>
    <t>autors</t>
  </si>
  <si>
    <t>Darbs pie dziesmu komponēšanas (16 skaņdarbi, 4 mēnešu darbs). Autoratlīdzības apmērs atbilst oriģinālmūzikas radīšanas izmaksu vidējam apmēram Latvijas akadēmiskās mūzikas koncertu veidošanas praksē.</t>
  </si>
  <si>
    <t>1.1.2</t>
  </si>
  <si>
    <t xml:space="preserve">Libreta radīšana </t>
  </si>
  <si>
    <t>Koncertuzveduma libreta radīšana (dramatiskais un liriskais teksts 40 lpp. apmērā, kas balstīts Neatkarības kara un Cēsu kauju vēsturisko notikumu izpētē, 2 mēnešu darbs). Autoratlīdzības apmērs atbilst oriģinālmūzikas aranžiju veidošanas izmaksu vidējam apmēram Latvijas simfoniskās mūzikas koncertu veidošanas praksē.</t>
  </si>
  <si>
    <t>1.1.3</t>
  </si>
  <si>
    <t xml:space="preserve">Mūzikas aranžēšana </t>
  </si>
  <si>
    <t>Darbs pie dziesmu aranžijām (16 skaņdarbi, 3 mēnešu darbs) simfoniskajam orķestrim. Autoratlīdzības apmērs atbilst oriģinālmūzikas aranžiju veidošanas izmaksu vidējam apmēram Latvijas simfoniskās mūzikas koncertu veidošanas praksē.</t>
  </si>
  <si>
    <t>1.1.4</t>
  </si>
  <si>
    <t xml:space="preserve">Režija un scenogrāfija </t>
  </si>
  <si>
    <t>autoratlīdzības līgums</t>
  </si>
  <si>
    <t>Koncertuzveduma režijas un scenogrāfijas izveide (6 mēnešu darbs) – muzikālā uzveduma režijas, iesaistot simfonisko orķestri, vīru kori, solistus un dramatiskos aktierus, un vizuālā skatuves iekārtojuma izveide. Autoratlīdzības apmērs atbilst koncertiedtudējumu režijas un scenogrāfijas veidošanas izmaksu vidējam apmēram Latvijas koncertu/dramatisko iestudējumu veidošanas praksē.</t>
  </si>
  <si>
    <t>Programmas īstenošana</t>
  </si>
  <si>
    <t>1.2.1</t>
  </si>
  <si>
    <t>Solisti un aktieri</t>
  </si>
  <si>
    <t xml:space="preserve">autoratlīdzības līgumi </t>
  </si>
  <si>
    <t>Ņemot vērā, ka sākotnēji plānotā grupa "Relicseed" ir atteikusi savu dalību, kā arī to, ka koncerts pārcelts no brīvdabas uz koncertzāli, paredzēts palielināt aktieru sastāvu un pieaicināt papildus solistus.</t>
  </si>
  <si>
    <t>1.2.2</t>
  </si>
  <si>
    <t>Metāla grupas izpildījums</t>
  </si>
  <si>
    <t>pakalpojuma līgums</t>
  </si>
  <si>
    <t>Ņemot vērā muzikāli sarežģīto materiālu, nepieciešams piesaistīt papildus kvalificētus profesionālus mūziķus.</t>
  </si>
  <si>
    <t>1.2.3</t>
  </si>
  <si>
    <t>Simfoniskais orķestris</t>
  </si>
  <si>
    <t>izpildītāja līgums</t>
  </si>
  <si>
    <t>Plānu un laika grafika izmaiņu dēļ paredzēts piesaistīt "Sinfonietta Rīga” orķestri, kam šis uzvedums nevar būt darba plānā. Kopējās orķestra izmaksas plānotas 5500 EUR.</t>
  </si>
  <si>
    <t>1.2.4.</t>
  </si>
  <si>
    <r>
      <t>Diriģents</t>
    </r>
    <r>
      <rPr>
        <sz val="12"/>
        <rFont val="Times New Roman"/>
        <family val="1"/>
      </rPr>
      <t xml:space="preserve"> </t>
    </r>
  </si>
  <si>
    <t>Normunds Šnē</t>
  </si>
  <si>
    <t>KOPĀ HONORĀRI:</t>
  </si>
  <si>
    <t>TRANSPORTS</t>
  </si>
  <si>
    <t>2.1</t>
  </si>
  <si>
    <t>Iekšējais transports</t>
  </si>
  <si>
    <t xml:space="preserve">kopējais apjoms </t>
  </si>
  <si>
    <t>KOPĀ TRANSPORTS:</t>
  </si>
  <si>
    <t>VIESNĪCAS UN ĒDINĀŠANA</t>
  </si>
  <si>
    <t>3.1</t>
  </si>
  <si>
    <t>Mākslinieku ēdināšana</t>
  </si>
  <si>
    <t>3.2</t>
  </si>
  <si>
    <t xml:space="preserve">Mākslinieku izmitināšana </t>
  </si>
  <si>
    <t>KOPĀ VIESNĪCAS UN ĒDINĀŠANA:</t>
  </si>
  <si>
    <t>TEHNISKAIS NODROŠINĀJUMS</t>
  </si>
  <si>
    <t>4.1</t>
  </si>
  <si>
    <t>Skatuves konstrukcijas</t>
  </si>
  <si>
    <t>līgums</t>
  </si>
  <si>
    <t>4.2</t>
  </si>
  <si>
    <t>Skaņas aprīkojums un apskaņošana</t>
  </si>
  <si>
    <t>Ņemot vērā, ka koncerts pārcelts no brīvdabas uz koncertzāli, sākotnēji plānotais finansējums skaņas aparatūrai tiek samazināts uz EUR 2000. Ņemot vērā, ka pasākums notiks iekštelpās, nebūs nepieciešami tik lieli ieguldījumi skaņu tehnikā un apskaņošanas personāla piesaistē.</t>
  </si>
  <si>
    <t>4.3</t>
  </si>
  <si>
    <t>Gaismas aprīkojums un gaismošana</t>
  </si>
  <si>
    <t>Ņemot vērā, ka koncerts pārcelts no brīvdabas uz koncertzāli, sākotnēji plānotais finansējums EUR 3000, tiek samazināts uz EUR 2000. Ņemot vērā, ka pasākums notiks iekštelpās, nebūs nepieciešami tik lieli ieguldījumi gaismu tehnikā un gaismošanas personāla piesaistē.</t>
  </si>
  <si>
    <t>4.4</t>
  </si>
  <si>
    <t>Video nodrošinājums</t>
  </si>
  <si>
    <t>4.5</t>
  </si>
  <si>
    <t>Scenogrāfijas uzbūve un demontāža</t>
  </si>
  <si>
    <t>4.6</t>
  </si>
  <si>
    <t>Pārējais tehniskais un skatuviskais nodrošinājums (ieskaitot zāles pielāgošanu koncerta vajadzībām)</t>
  </si>
  <si>
    <t>KOPĀ TEHNISKAIS NODROŠINĀJUMS:</t>
  </si>
  <si>
    <t>AUTORTIESĪBU IZMAKSAS</t>
  </si>
  <si>
    <t>Mārketinga izdevumi</t>
  </si>
  <si>
    <t xml:space="preserve">II Cēsu kauju simtgadei veltītais koncerts ar "Carmina Burana" oratoriju </t>
  </si>
  <si>
    <t>7.1.</t>
  </si>
  <si>
    <t xml:space="preserve">Simfoniskais orķestris </t>
  </si>
  <si>
    <t>7.2.</t>
  </si>
  <si>
    <t>Pianisti</t>
  </si>
  <si>
    <t>izpildītāja līgumi</t>
  </si>
  <si>
    <t>7.3.</t>
  </si>
  <si>
    <t xml:space="preserve">Solisti (tenors, baritons, soprāns) </t>
  </si>
  <si>
    <t>7.4.</t>
  </si>
  <si>
    <t xml:space="preserve">Sieviešu koris </t>
  </si>
  <si>
    <t>7.5</t>
  </si>
  <si>
    <t>7.6.</t>
  </si>
  <si>
    <t>Deju grupa</t>
  </si>
  <si>
    <t>TRANSPORTS un VIESNĪCAS</t>
  </si>
  <si>
    <t>8.1</t>
  </si>
  <si>
    <t>pakalpojums</t>
  </si>
  <si>
    <t xml:space="preserve">8.2. </t>
  </si>
  <si>
    <t>Igaunijas Nacionālā vīru kora izmitināšanas un uzturēšanās izmaksas</t>
  </si>
  <si>
    <t>personas</t>
  </si>
  <si>
    <t>KOPĀ TRANSPORTS un viesnīcas:</t>
  </si>
  <si>
    <t>10.1</t>
  </si>
  <si>
    <t>Instrumentu īre</t>
  </si>
  <si>
    <t>10.2</t>
  </si>
  <si>
    <t>Nošu īre</t>
  </si>
  <si>
    <t>10.3</t>
  </si>
  <si>
    <t>Klavieru skaņošana</t>
  </si>
  <si>
    <t>10.4</t>
  </si>
  <si>
    <t>Deju grīdas īre</t>
  </si>
  <si>
    <t>10.5</t>
  </si>
  <si>
    <t>Koncertzāles Lielās zāles izmantoš.</t>
  </si>
  <si>
    <t>pakalpojums (h)</t>
  </si>
  <si>
    <t>10.6</t>
  </si>
  <si>
    <t>Skaņas un gaismas režija, tehniskais nodrošinājums</t>
  </si>
  <si>
    <t>10.7</t>
  </si>
  <si>
    <t>10.8</t>
  </si>
  <si>
    <t>Pārējais tehniskais un skatuviskais nodrošinājums</t>
  </si>
  <si>
    <t>I +II KOPĀ:</t>
  </si>
  <si>
    <t>Izdevumu atšifrējums Nr. 43</t>
  </si>
  <si>
    <t>Latvijas Nacionālā bibliotēka</t>
  </si>
  <si>
    <t xml:space="preserve"> Latvijas Nacionālā enciklopēdija</t>
  </si>
  <si>
    <r>
      <t xml:space="preserve">Piezīme </t>
    </r>
    <r>
      <rPr>
        <sz val="12"/>
        <color theme="1"/>
        <rFont val="Times New Roman"/>
        <family val="1"/>
        <charset val="186"/>
      </rPr>
      <t>(ja valsts budžeta iestāde, tad jānorāda EKK)</t>
    </r>
  </si>
  <si>
    <t>Atlīdzība</t>
  </si>
  <si>
    <t>1.1.</t>
  </si>
  <si>
    <t>Autoratlīdzības/honorāri</t>
  </si>
  <si>
    <t>šķirklis</t>
  </si>
  <si>
    <t>1.2.</t>
  </si>
  <si>
    <t>Darba līgumi/uzņēmuma līgumi</t>
  </si>
  <si>
    <t>mēnesis</t>
  </si>
  <si>
    <t>1.3.</t>
  </si>
  <si>
    <t>Darba devēja valsts soc.apdrošināšanas iemaksas, (tikai uzņēmuma līgumiem/darba līgumiem)</t>
  </si>
  <si>
    <t>Preces un pakalpojumi</t>
  </si>
  <si>
    <t>komandējuma izdevumi</t>
  </si>
  <si>
    <t xml:space="preserve">Pakalpojumi </t>
  </si>
  <si>
    <t>2.2.1.</t>
  </si>
  <si>
    <t>Kafijas paužu nodrošināšana</t>
  </si>
  <si>
    <t>kafijas pauze</t>
  </si>
  <si>
    <t>Preces</t>
  </si>
  <si>
    <t>kafija, tēja, ūdens</t>
  </si>
  <si>
    <t>Izdevumu atšifrējums Nr. 24-31</t>
  </si>
  <si>
    <t>Ārlietu ministrija, Latvijas diplomātiskās un konsulārās pārstāvniecības ārvalstīs un Latvijas institūts</t>
  </si>
  <si>
    <t>Ārlietu ministrija un Latvijas Institūts</t>
  </si>
  <si>
    <t>Ārlietu ministrija</t>
  </si>
  <si>
    <t>24</t>
  </si>
  <si>
    <t>Publiskās diplomātijas un komunikācijas ārvalstīs ietvaros pasākumu kopums "Latvijas vērtības un vēstures stāsti – Latvijas valstij 100" – Latvijas valstiskuma vēsturiskā veidošanās, – identitāte, valoda, robežas, brīvības cīņas, starptautiskās attiecības, divpusējās valstu attiecības. Latvijas vēstures pētniecības institūciju, tai skaitā arhīvu, muzeju un bibliotēku, Latvijas valsts simtgades kontekstā sagatavoto dokumentālo un informatīvo izstāžu un uzskates materiālu adaptācija starptautiskai auditorijai, izmantojot jaunākās tehnoloģijas un dizaina konceptus. Sadarbībā ar valsts, reģionālās, pašvaldību institūcijām, nevalstiskajām organizācijām, muzejiem, bibliotēkām, universitātēm utt.</t>
  </si>
  <si>
    <t>25</t>
  </si>
  <si>
    <t>Publiskās diplomātijas un komunikācijas ārvalstīs ietvaros pasākumu kopums "Ilgtspējīga Latvijas nākotne" – Latvijas valsts simtgades vēstījumu iedzīvināšana un simtgades konteksts ekonomisko un uzņēmēju kontaktu stiprināšanā. Latvijas ekspertu dalība starptautiskos forumos, tematiskas konferences, semināri, diskusijas, prezentācijas. Sadarbībā ar Latvijas un ārvalstu biznesa, pētniecības, kultūras organizācijām, Latvijas un ārvalstu augstskolām, bibliotēkām, fondiem, pētniecības centriem, diasporas organizācijām.</t>
  </si>
  <si>
    <t>26</t>
  </si>
  <si>
    <t>Publiskās diplomātijas un komunikācijas ārvalstīs ietvaros Latvijas simtgades filmu programmas dalība ārvalstu starptautiskos kino festivālos, filmu dienās un pārraidīšanai ārvalstu televīzijās un izrādīšanai Latvijas diasporai ārvalstīs. Sadarbībā ar Latvijas Nacionālo Kino centru, ārvalstu Nacionālajiem kino centriem, starptautiskiem filmu festivāliem, plašsaziņas līdzekļiem</t>
  </si>
  <si>
    <t>27</t>
  </si>
  <si>
    <t>Publiskās diplomātijas un komunikācijas ārvalstīs ietvaros simtgades vēstījumi starptautiskos literatūras, zinātnisko publikāciju, pētījumu projektos (sagatavošana, tulkošana, atbalsts izdošanai) – Latvijas daiļliteratūras tulkojumi un atbalsts grāmatu izdošanai mērķa valstīs, Latvijas valsts vēstures un Latvijas ārlietu dienesta darbības pētījumi un prezentācijas simtgades kontekstā, Latvijas pārstāvniecība literatūras un dzejas festivālos. Sadarbībā ar Latvijas Rakstnieku savienību, Kultūras ministriju, Latvijas un ārvalstu grāmatizdevējiem</t>
  </si>
  <si>
    <t xml:space="preserve"> 2017.g. - 4 276 EUR (atlīdzība), 14 974 EUR (preces un pakalpojumi); 
 2018.g. - 5 000 EUR (atlīdzība) un 35 750 EUR (preces un pakalpojumi); 
2019.g. - 12 300 EUR plānoti 10 pasākumi (preces un pakalpojumi - tulkojumi, komandējumi, ēdināšana)
2020.g. - 12 000 EUR plānoti 10 pasākumi (preces un pakalpojumi -skat 2019.gadu); 
2021.g. - 30 000 EUR plānoti 27 pasākumi (preces un pakalpojumi -skat 2019.gadu) </t>
  </si>
  <si>
    <t>28</t>
  </si>
  <si>
    <t>Publiskās diplomātijas un komunikācijas ārvalstīs ietvaros atbalsts mūzikas projektiem simtgades zīmē – sadarbība ar profesionālajiem Latvijas mūziķiem, kas uzturas ārvalstīs, diasporas organizācijām un vietējiem latviešu māksliniekiem. Publiskās diplomātijas aktivitātes Latvijas profesionālo mūziķu kolektīvu (Latvijas Radio koris, Latvijas Nacionālais simfoniskais orķestris, valsts kamerorķestris "Sinfonietta Rīga", kamerorķestris "Kremerata Baltica" Liepājas simfoniskais orķestris, Latvijas Nacionālā opera un balets) producentu organizētu turneju, starptautisku festivālu ietvaros.</t>
  </si>
  <si>
    <t>29</t>
  </si>
  <si>
    <t>Publiskās diplomātijas un komunikācijas ārvalstīs ietvaros simtgades svinību vēstījumu iedzīvināšana starptautiskās mākslas izstādēs – publiskās diplomātijas atbalsts vizuālās mākslas projektiem. Sadarbībā ar ārvalstu kultūras institūcijām, diasporas organizācijām un vietējo latviešu māksliniekiem, Kultūras ministriju, Latvijas Mākslas akadēmiju, ārvalstu kultūras institūcijām, diasporas organizācijām un vietējo latviešu māksliniekiem.</t>
  </si>
  <si>
    <t xml:space="preserve"> 2017.g. - 4 000 EUR (preces un pakalpojumi); 
 2018.g. - 5 000 EUR (atlīdzība), 86 390 EUR (preces un pakalpojumi), 7 570 EUR  (kapitālie izdevumi); 
2019.g. -  21 085 EUR plānoti 10 pasākumi (atlīdzība - honorāri), 28 200 EUR (preces un pakalpojumi - materiālu transports, apdrošināšana, publicitātes materiāli), 12 000 EUR (kapitālie izdevumi - izstāžu materiālu izgatavošana);
2020.g. - 16 500 EUR plānoti 8 pasākumi (preces un pakalpojumi -skat 2019.gadu); 
2021.g. - 72 000 EUR plānoti 26 pasākumi (preces un pakalpojumi skat 2019.gadu) </t>
  </si>
  <si>
    <t>30</t>
  </si>
  <si>
    <t>Publiskās diplomātijas un komunikācijas ārvalstīs ietvaros Latvijas valsts simtgades kulminācijas pasākumi ārvalstīs – diplomātiskās pieņemšanas ar Latvijas mūziķu un Latvijas pavārmākslas meistaru dalību par godu valsts svētku īpašajiem notikumiem (Nacionālās dienas un de iure dienas)</t>
  </si>
  <si>
    <t>31</t>
  </si>
  <si>
    <t>Publiskās diplomātijas un komunikācijas ārvalstīs ietvaros Latvijas Institūta darbību kopums simtgades svinību pasākumu koordinēšanai svešvalodās konkrētām mērķauditorijām (ārvalstu mediji, sabiedriskie un kultūras forumi un lielie starptautiskie publiskie pasākumi ārvalstīs).</t>
  </si>
  <si>
    <t xml:space="preserve"> 2017.g. - 76 700 EUR (preces un pakalpojumi), 4 000 EUR (subsīdijas un dotācijas); 
 2018.g. - 5 000 EUR (atlīdzība), 334 350 EUR (preces un pakalpojumi), 4 500 EUR (kapitālie izdevumi); 
2019.g. - 60 000 EUR plānoti 27 pasākumi (preces un pakalpojumi - publicitātes un simtgdes reprezentācijas materiālu izgatavošana, pasākuma dalības maksa, tekstu sagatavošana, telpu īre, komandējumi,  materiālu izgatavošana, tekstu tulkojumi, ēdināšana); 15 600 EUR (kapitālie izdevumi -izstāžu stendi, video materiāli)
 2020.g. - 61 000 EUR plānoti 27 pasākumi 1 200 EUR (atlīdzība), 59 800 EUR (preces un pakalpojumi - skat 2019.gadu); 
 2021.g. - 85 000 EUR plānoti 36 pasākumi (preces un pakalpojumi - skat 2019.gadu) </t>
  </si>
  <si>
    <t xml:space="preserve"> 2017.g. - 7 600 EUR (preces un pakalpojumi); 
 2018.g. - 1 000 EUR (atlīdzība), 63 600 EUR (preces un pakalpojumi); 7 500 euro pārdalīti KM  LNKC, atbilstoši Latvijas Republikas Ārlietu ministrijas Latvijas valsts simtgades publiskās diplomātijas programmas projektu apstiprināšanas komisijas 2018. gada 20. septembra sēdes lēmumam par projekta "Latvijas simtgades filmu programma - filmu tekstu/ subtitru tulkojumi svešvalodās" īstenošanu, paredzot finansējumu  Kultūras ministrijas budžeta iestādei Nacionālajam kino centram 7 500 euro apmērā Latvijas filmu tekstu tulkojumiem vairākās svešvalodās. 
2019.g. - 28 530 EUR,  plānoti 19 pasākumi (preces un pakalpojumi - filmu licences maksas, komandējumi, ēdināšana)
2020.g. - 28 200 EUR plānoti 19 pasākumi 700 EUR (atlīdzība),27 500 EUR (preces un pakalpojumi -skat 2019.gadu); 
2021.g. - 67 000 EUR plānoti 40 pasākumi (preces un pakalpojumi -skat 2019.gadu) </t>
  </si>
  <si>
    <t xml:space="preserve"> 2017.g. - 7 000 EUR (preces un pakalpojumi); 
 2018.g. - 5 000 EUR (atlīdzība) un 202 540 EUR (preces un pakalpojumi); 
2019.g. - 26 361 EUR  plānoti 18 pasākumi , 5 000 EUR(atlīdzība - honorāri), 21 361 EUR (preces un pakalpojumi - pasākuma biļešu iegāde, ēdināšana, materiālu izgatavošana, tehniskais nodrošinājums)
2020.g. - 28 000 EUR  plānoti 19 pasākumi  3 100 EUR (atlīdzība), 24 900 EUR (preces un pakalpojumi -skat 2019.gadu); 
2021.g. - 69 000 EUR  plānoti 35 pasākumi  15 000 EUR (atlīdzība), 54 000 EUR (preces un pakalpojumi -skat 2019.gadu) </t>
  </si>
  <si>
    <t xml:space="preserve"> 2017.g. - 2 000 EUR (preces un pakalpojumi); 
 2018.g. - 10 000 EUR (atlīdzība), 348 200 EUR (preces un pakalpojumi); 
2019.g. - 1 500 EUR plānots 1 pasākums (preces un pakalpojumi - tehniskais nodrošinājums, materiālu izgatavošana, );
2020.g. - 5 00 EUR  plānoti 2 pasākumi   (preces un pakalpojumi); 
2021.g. - 98 000 EUR  plānoti 37 pasākumi  20 000 EUR (atlīdzība), 78 000 EUR (preces un pakalpojumi)</t>
  </si>
  <si>
    <t>2017.g. - 57 347 EUR (atlīdzība), 103 067 EUR (preces un pakalpojumi), 20 586 EUR (kapitālie izdevumi);
2018.g.  - 60 621 EUR (atlīdzība), 118 067 EUR (preces un pakalpojumi), 27 586 EUR (kapitālie izdevumi);
2019.g. - 61285 EUR,  plānoti 14 pasākumi 21 085 EUR  (atlīdzība), 28 200 EUR (preces un pakalpojumi - materiālu sagatavošana, tulkojumi), 12 000 EUR (kapitālie izdevumi - video materiāli);
2020.g. - 75000 EUR  plānoti 16 pasākumi 20 000 EUR (atlīdzība), 48 711 EUR (preces un pakalpojumi), 2289 EUR (kapitālie izdevumi), 4 000 EUR (subsīdijas un dotācijas);
2021.g. -  plānoti 3 pasākumi 18 000 EUR (preces un pakalpojumi)</t>
  </si>
  <si>
    <t>2017.g. - 49 450 EUR (preces un pakalpojumi); 
 2018.g. - 5 000 EUR (atlīdzība), 97 670 EUR (preces un pakalpojumi), 75 930 EUR (kapitālie izdevumi);  
 2019.g. - 44 000 EUR  plānoti 34 pasākumi (preces un pakalpojumi - izstāžu transports, telpu īre, materiālu izgatavošana,  tehniskais nodrošinājums, ēdināšana ); 9 309 (kapitālie izdevumi - izstāžu stendi, video materiāli)
 2020.g. - 53 800 EUR plānoti 24 pasākumi (preces un pakalpojumi- skat 2019.gadu ); 
 2021.g. - 50 000 EUR plānoti 36 pasākumi (preces un pakalpojumi skat 2019.gadu); 29 000 (kapitālie izdevumi -skat 2019.gadu)</t>
  </si>
  <si>
    <t>Pielikums
Ministru kabineta
2020.gada ___.________
rīkojuma Nr. ___________
projekta anotācijai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</si>
</sst>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_-* #,##0.00_-;\-* #,##0.00_-;_-* &quot;-&quot;??_-;_-@_-"/>
    <numFmt numFmtId="165" formatCode="_-* #,##0_-;\-* #,##0_-;_-* &quot;-&quot;??_-;_-@_-"/>
    <numFmt numFmtId="166" formatCode="#,##0_ ;\-#,##0\ "/>
    <numFmt numFmtId="167" formatCode="#,##0;[Red]#,##0"/>
  </numFmts>
  <fonts count="21" x14ac:knownFonts="1">
    <font>
      <sz val="11"/>
      <color theme="1"/>
      <name val="Calibri"/>
      <family val="2"/>
      <charset val="186"/>
      <scheme val="minor"/>
    </font>
    <font>
      <sz val="11"/>
      <color theme="1"/>
      <name val="Calibri"/>
      <family val="2"/>
      <charset val="186"/>
      <scheme val="minor"/>
    </font>
    <font>
      <sz val="12"/>
      <color theme="1"/>
      <name val="Times New Roman"/>
      <family val="1"/>
      <charset val="186"/>
    </font>
    <font>
      <sz val="12"/>
      <color rgb="FFFF0000"/>
      <name val="Times New Roman"/>
      <family val="1"/>
      <charset val="186"/>
    </font>
    <font>
      <b/>
      <sz val="12"/>
      <color theme="1"/>
      <name val="Times New Roman"/>
      <family val="1"/>
      <charset val="186"/>
    </font>
    <font>
      <b/>
      <i/>
      <sz val="12"/>
      <color theme="1"/>
      <name val="Times New Roman"/>
      <family val="1"/>
      <charset val="186"/>
    </font>
    <font>
      <sz val="12"/>
      <name val="Times New Roman"/>
      <family val="1"/>
    </font>
    <font>
      <i/>
      <sz val="12"/>
      <color theme="1"/>
      <name val="Times New Roman"/>
      <family val="1"/>
      <charset val="186"/>
    </font>
    <font>
      <sz val="12"/>
      <color theme="1"/>
      <name val="Times New Roman"/>
      <family val="2"/>
      <charset val="186"/>
    </font>
    <font>
      <u/>
      <sz val="11"/>
      <color theme="10"/>
      <name val="Calibri"/>
      <family val="2"/>
      <charset val="186"/>
      <scheme val="minor"/>
    </font>
    <font>
      <sz val="11"/>
      <color indexed="8"/>
      <name val="Calibri"/>
      <family val="2"/>
      <charset val="186"/>
    </font>
    <font>
      <sz val="12"/>
      <name val="Times New Roman"/>
      <family val="1"/>
      <charset val="186"/>
    </font>
    <font>
      <sz val="12"/>
      <color indexed="8"/>
      <name val="Times New Roman"/>
      <family val="2"/>
      <charset val="186"/>
    </font>
    <font>
      <i/>
      <sz val="12"/>
      <name val="Times New Roman"/>
      <family val="1"/>
      <charset val="186"/>
    </font>
    <font>
      <b/>
      <sz val="12"/>
      <name val="Times New Roman"/>
      <family val="1"/>
      <charset val="186"/>
    </font>
    <font>
      <b/>
      <sz val="14"/>
      <name val="Times New Roman"/>
      <family val="1"/>
    </font>
    <font>
      <sz val="11"/>
      <name val="Calibri"/>
      <family val="2"/>
      <charset val="186"/>
      <scheme val="minor"/>
    </font>
    <font>
      <b/>
      <sz val="12"/>
      <name val="Times New Roman"/>
      <family val="1"/>
    </font>
    <font>
      <b/>
      <i/>
      <sz val="12"/>
      <name val="Times New Roman"/>
      <family val="1"/>
    </font>
    <font>
      <b/>
      <i/>
      <sz val="11"/>
      <name val="Times New Roman"/>
      <family val="1"/>
    </font>
    <font>
      <b/>
      <i/>
      <sz val="12"/>
      <name val="Times New Roman"/>
      <family val="1"/>
      <charset val="186"/>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9">
    <xf numFmtId="0" fontId="0" fillId="0" borderId="0"/>
    <xf numFmtId="164" fontId="1" fillId="0" borderId="0" applyFont="0" applyFill="0" applyBorder="0" applyAlignment="0" applyProtection="0"/>
    <xf numFmtId="164" fontId="8" fillId="0" borderId="0" applyFont="0" applyFill="0" applyBorder="0" applyAlignment="0" applyProtection="0"/>
    <xf numFmtId="0" fontId="9" fillId="0" borderId="0" applyNumberFormat="0" applyFill="0" applyBorder="0" applyAlignment="0" applyProtection="0"/>
    <xf numFmtId="0" fontId="8" fillId="0" borderId="0"/>
    <xf numFmtId="0" fontId="10" fillId="0" borderId="0" applyNumberFormat="0" applyFill="0" applyBorder="0" applyProtection="0"/>
    <xf numFmtId="164" fontId="12"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Protection="0"/>
  </cellStyleXfs>
  <cellXfs count="237">
    <xf numFmtId="0" fontId="0" fillId="0" borderId="0" xfId="0"/>
    <xf numFmtId="0" fontId="2" fillId="0" borderId="0" xfId="0" applyFont="1"/>
    <xf numFmtId="0" fontId="2" fillId="0" borderId="0" xfId="0" applyFont="1" applyAlignment="1">
      <alignment horizontal="right"/>
    </xf>
    <xf numFmtId="0" fontId="2" fillId="0" borderId="0" xfId="0" applyFont="1" applyFill="1"/>
    <xf numFmtId="0" fontId="3" fillId="0" borderId="0" xfId="0" applyFont="1" applyFill="1"/>
    <xf numFmtId="0" fontId="4" fillId="0" borderId="4" xfId="0" applyFont="1" applyBorder="1" applyAlignment="1">
      <alignment horizontal="center" wrapText="1"/>
    </xf>
    <xf numFmtId="0" fontId="5" fillId="0" borderId="4" xfId="0" applyFont="1" applyBorder="1" applyAlignment="1">
      <alignment horizontal="right"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1" xfId="0" applyNumberFormat="1" applyFont="1" applyBorder="1"/>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4"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6" fillId="0" borderId="1" xfId="0" applyFont="1" applyFill="1" applyBorder="1"/>
    <xf numFmtId="0" fontId="6" fillId="0" borderId="1" xfId="1" applyNumberFormat="1" applyFont="1" applyFill="1" applyBorder="1"/>
    <xf numFmtId="165" fontId="6" fillId="0" borderId="1" xfId="1" applyNumberFormat="1" applyFont="1" applyFill="1" applyBorder="1"/>
    <xf numFmtId="0" fontId="6" fillId="0" borderId="1" xfId="0" applyNumberFormat="1" applyFont="1" applyFill="1" applyBorder="1"/>
    <xf numFmtId="0" fontId="2" fillId="0" borderId="8" xfId="0" applyFont="1" applyBorder="1"/>
    <xf numFmtId="165" fontId="4" fillId="2" borderId="8" xfId="1" applyNumberFormat="1" applyFont="1" applyFill="1" applyBorder="1"/>
    <xf numFmtId="0" fontId="4" fillId="2" borderId="8" xfId="1" applyNumberFormat="1" applyFont="1" applyFill="1" applyBorder="1"/>
    <xf numFmtId="0" fontId="2" fillId="0" borderId="1" xfId="0" applyFont="1" applyBorder="1" applyAlignment="1">
      <alignment horizontal="left" vertical="center"/>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0" fillId="0" borderId="0" xfId="0" applyAlignment="1">
      <alignment horizontal="right" vertical="center"/>
    </xf>
    <xf numFmtId="49" fontId="2" fillId="0" borderId="1" xfId="0" applyNumberFormat="1" applyFont="1" applyBorder="1" applyAlignment="1">
      <alignment vertical="center"/>
    </xf>
    <xf numFmtId="0" fontId="4"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165" fontId="2" fillId="0" borderId="1" xfId="0" applyNumberFormat="1" applyFont="1" applyBorder="1" applyAlignment="1">
      <alignment vertical="center"/>
    </xf>
    <xf numFmtId="165" fontId="2" fillId="0" borderId="1" xfId="1" applyNumberFormat="1" applyFont="1" applyBorder="1" applyAlignment="1">
      <alignment vertical="center"/>
    </xf>
    <xf numFmtId="165" fontId="2" fillId="3" borderId="1" xfId="1" applyNumberFormat="1" applyFont="1" applyFill="1" applyBorder="1" applyAlignment="1">
      <alignment vertical="center"/>
    </xf>
    <xf numFmtId="165" fontId="2" fillId="0" borderId="1" xfId="1" applyNumberFormat="1" applyFont="1" applyFill="1" applyBorder="1" applyAlignment="1">
      <alignment vertical="center"/>
    </xf>
    <xf numFmtId="165" fontId="2" fillId="0" borderId="1" xfId="2" applyNumberFormat="1" applyFont="1" applyFill="1" applyBorder="1" applyAlignment="1">
      <alignment vertical="center"/>
    </xf>
    <xf numFmtId="0" fontId="2" fillId="0" borderId="1" xfId="0" applyFont="1" applyBorder="1" applyAlignment="1">
      <alignment horizontal="right" vertical="center"/>
    </xf>
    <xf numFmtId="0" fontId="2" fillId="0" borderId="1" xfId="0" applyFont="1" applyFill="1" applyBorder="1" applyAlignment="1">
      <alignment vertical="center"/>
    </xf>
    <xf numFmtId="0" fontId="2" fillId="0" borderId="1" xfId="0" applyFont="1" applyBorder="1" applyAlignment="1">
      <alignment horizontal="righ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vertical="center"/>
    </xf>
    <xf numFmtId="165" fontId="4" fillId="2" borderId="1" xfId="1" applyNumberFormat="1" applyFont="1" applyFill="1" applyBorder="1" applyAlignment="1">
      <alignment vertical="center"/>
    </xf>
    <xf numFmtId="0" fontId="0" fillId="2" borderId="1" xfId="0" applyFill="1" applyBorder="1" applyAlignment="1">
      <alignment horizontal="right" vertical="center"/>
    </xf>
    <xf numFmtId="0" fontId="7" fillId="0" borderId="5" xfId="0" applyFont="1" applyFill="1" applyBorder="1" applyAlignment="1">
      <alignment wrapText="1"/>
    </xf>
    <xf numFmtId="0" fontId="8" fillId="0" borderId="0" xfId="4"/>
    <xf numFmtId="0" fontId="7" fillId="0" borderId="0" xfId="4" applyFont="1" applyAlignment="1">
      <alignment horizontal="right" vertical="top" wrapText="1"/>
    </xf>
    <xf numFmtId="0" fontId="2" fillId="0" borderId="0" xfId="4" applyFont="1" applyFill="1"/>
    <xf numFmtId="0" fontId="3" fillId="0" borderId="0" xfId="4" applyFont="1" applyFill="1"/>
    <xf numFmtId="0" fontId="4" fillId="0" borderId="4" xfId="4" applyFont="1" applyBorder="1" applyAlignment="1">
      <alignment horizontal="center" wrapText="1"/>
    </xf>
    <xf numFmtId="0" fontId="5" fillId="0" borderId="4" xfId="4" applyFont="1" applyBorder="1" applyAlignment="1">
      <alignment horizontal="right" wrapText="1"/>
    </xf>
    <xf numFmtId="0" fontId="4" fillId="2" borderId="1" xfId="4" applyFont="1" applyFill="1" applyBorder="1" applyAlignment="1">
      <alignment horizontal="center" vertical="center" wrapText="1"/>
    </xf>
    <xf numFmtId="0" fontId="2" fillId="0" borderId="1" xfId="4" applyFont="1" applyFill="1" applyBorder="1" applyAlignment="1">
      <alignment horizontal="center" vertical="center"/>
    </xf>
    <xf numFmtId="0" fontId="2" fillId="0" borderId="1" xfId="4" applyFont="1" applyFill="1" applyBorder="1" applyAlignment="1">
      <alignment horizontal="center" vertical="center" wrapText="1"/>
    </xf>
    <xf numFmtId="0" fontId="2" fillId="0" borderId="2" xfId="4" applyFont="1" applyFill="1" applyBorder="1" applyAlignment="1">
      <alignment horizontal="center" vertical="center" wrapText="1"/>
    </xf>
    <xf numFmtId="49" fontId="2" fillId="0" borderId="1" xfId="4" applyNumberFormat="1" applyFont="1" applyBorder="1" applyAlignment="1">
      <alignment horizontal="center" vertical="center"/>
    </xf>
    <xf numFmtId="11" fontId="11" fillId="3" borderId="1" xfId="5" applyNumberFormat="1" applyFont="1" applyFill="1" applyBorder="1" applyAlignment="1">
      <alignment horizontal="justify" vertical="center" wrapText="1"/>
    </xf>
    <xf numFmtId="0" fontId="2" fillId="0" borderId="1" xfId="4" applyFont="1" applyBorder="1" applyAlignment="1">
      <alignment horizontal="right" vertical="center"/>
    </xf>
    <xf numFmtId="165" fontId="2" fillId="0" borderId="1" xfId="4" applyNumberFormat="1" applyFont="1" applyBorder="1" applyAlignment="1">
      <alignment horizontal="right" vertical="center"/>
    </xf>
    <xf numFmtId="165" fontId="2" fillId="0" borderId="1" xfId="2" applyNumberFormat="1" applyFont="1" applyBorder="1" applyAlignment="1">
      <alignment horizontal="right" vertical="center"/>
    </xf>
    <xf numFmtId="165" fontId="11" fillId="3" borderId="1" xfId="6" applyNumberFormat="1" applyFont="1" applyFill="1" applyBorder="1" applyAlignment="1">
      <alignment horizontal="right" vertical="center"/>
    </xf>
    <xf numFmtId="0" fontId="11" fillId="0" borderId="1" xfId="4" applyFont="1" applyBorder="1"/>
    <xf numFmtId="11" fontId="11" fillId="0" borderId="1" xfId="5" applyNumberFormat="1" applyFont="1" applyFill="1" applyBorder="1" applyAlignment="1">
      <alignment horizontal="justify" vertical="center" wrapText="1"/>
    </xf>
    <xf numFmtId="165" fontId="2" fillId="0" borderId="1" xfId="4" applyNumberFormat="1" applyFont="1" applyFill="1" applyBorder="1" applyAlignment="1">
      <alignment horizontal="right" vertical="center"/>
    </xf>
    <xf numFmtId="165" fontId="2" fillId="0" borderId="1" xfId="2" applyNumberFormat="1" applyFont="1" applyFill="1" applyBorder="1" applyAlignment="1">
      <alignment horizontal="right" vertical="center"/>
    </xf>
    <xf numFmtId="165" fontId="11" fillId="0" borderId="1" xfId="6" applyNumberFormat="1" applyFont="1" applyFill="1" applyBorder="1" applyAlignment="1">
      <alignment horizontal="right" vertical="center"/>
    </xf>
    <xf numFmtId="49" fontId="7" fillId="0" borderId="1" xfId="4" applyNumberFormat="1" applyFont="1" applyFill="1" applyBorder="1" applyAlignment="1">
      <alignment horizontal="center" vertical="center"/>
    </xf>
    <xf numFmtId="11" fontId="13" fillId="0" borderId="1" xfId="5" applyNumberFormat="1" applyFont="1" applyFill="1" applyBorder="1" applyAlignment="1">
      <alignment horizontal="right" vertical="center" wrapText="1"/>
    </xf>
    <xf numFmtId="0" fontId="2" fillId="0" borderId="1" xfId="4" applyFont="1" applyFill="1" applyBorder="1" applyAlignment="1">
      <alignment horizontal="right" vertical="center"/>
    </xf>
    <xf numFmtId="0" fontId="11" fillId="0" borderId="1" xfId="4" applyFont="1" applyFill="1" applyBorder="1" applyAlignment="1">
      <alignment horizontal="center" vertical="center" wrapText="1"/>
    </xf>
    <xf numFmtId="11" fontId="9" fillId="0" borderId="1" xfId="3" applyNumberFormat="1" applyFill="1" applyBorder="1" applyAlignment="1" applyProtection="1">
      <alignment horizontal="right" vertical="center" wrapText="1"/>
    </xf>
    <xf numFmtId="0" fontId="11" fillId="0" borderId="1" xfId="4" applyFont="1" applyFill="1" applyBorder="1"/>
    <xf numFmtId="165" fontId="2" fillId="0" borderId="1" xfId="4" applyNumberFormat="1" applyFont="1" applyFill="1" applyBorder="1" applyAlignment="1">
      <alignment horizontal="center"/>
    </xf>
    <xf numFmtId="49" fontId="2" fillId="0" borderId="1" xfId="4" applyNumberFormat="1" applyFont="1" applyFill="1" applyBorder="1" applyAlignment="1">
      <alignment horizontal="center" vertical="center"/>
    </xf>
    <xf numFmtId="0" fontId="11" fillId="0" borderId="1" xfId="5" applyFont="1" applyFill="1" applyBorder="1" applyAlignment="1">
      <alignment horizontal="justify" vertical="center" wrapText="1"/>
    </xf>
    <xf numFmtId="0" fontId="13" fillId="0" borderId="1" xfId="5" applyFont="1" applyFill="1" applyBorder="1" applyAlignment="1">
      <alignment horizontal="justify" vertical="center" wrapText="1"/>
    </xf>
    <xf numFmtId="165" fontId="2" fillId="0" borderId="1" xfId="4" applyNumberFormat="1" applyFont="1" applyFill="1" applyBorder="1" applyAlignment="1">
      <alignment horizontal="right" vertical="center" wrapText="1"/>
    </xf>
    <xf numFmtId="0" fontId="2" fillId="2" borderId="1" xfId="4" applyFont="1" applyFill="1" applyBorder="1"/>
    <xf numFmtId="165" fontId="14" fillId="2" borderId="1" xfId="2" applyNumberFormat="1" applyFont="1" applyFill="1" applyBorder="1"/>
    <xf numFmtId="165" fontId="4" fillId="2" borderId="1" xfId="2" applyNumberFormat="1" applyFont="1" applyFill="1" applyBorder="1"/>
    <xf numFmtId="0" fontId="11" fillId="2" borderId="1" xfId="4" applyFont="1" applyFill="1" applyBorder="1"/>
    <xf numFmtId="0" fontId="14" fillId="2"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4" fillId="0" borderId="1" xfId="0" applyFont="1" applyBorder="1" applyAlignment="1">
      <alignment wrapText="1"/>
    </xf>
    <xf numFmtId="0" fontId="2" fillId="0" borderId="1" xfId="0" applyFont="1" applyBorder="1"/>
    <xf numFmtId="165" fontId="2" fillId="0" borderId="1" xfId="2" applyNumberFormat="1" applyFont="1" applyBorder="1"/>
    <xf numFmtId="165" fontId="14" fillId="0" borderId="1" xfId="2" applyNumberFormat="1" applyFont="1" applyBorder="1"/>
    <xf numFmtId="0" fontId="11" fillId="0" borderId="1" xfId="0" applyFont="1" applyBorder="1"/>
    <xf numFmtId="0" fontId="2" fillId="0" borderId="1" xfId="0" applyFont="1" applyBorder="1" applyAlignment="1">
      <alignment wrapText="1"/>
    </xf>
    <xf numFmtId="0" fontId="11" fillId="0" borderId="1" xfId="0" applyFont="1" applyBorder="1" applyAlignment="1">
      <alignment wrapText="1"/>
    </xf>
    <xf numFmtId="165" fontId="4" fillId="0" borderId="1" xfId="2" applyNumberFormat="1" applyFont="1" applyBorder="1"/>
    <xf numFmtId="165" fontId="11" fillId="0" borderId="1" xfId="2" applyNumberFormat="1" applyFont="1" applyBorder="1"/>
    <xf numFmtId="0" fontId="2" fillId="2" borderId="1" xfId="0" applyFont="1" applyFill="1" applyBorder="1"/>
    <xf numFmtId="0" fontId="11" fillId="0" borderId="0" xfId="0" applyFont="1"/>
    <xf numFmtId="0" fontId="11" fillId="0" borderId="0" xfId="0" applyFont="1" applyAlignment="1">
      <alignment horizontal="right"/>
    </xf>
    <xf numFmtId="0" fontId="11" fillId="0" borderId="0" xfId="0" applyFont="1" applyFill="1"/>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5" fillId="0" borderId="1" xfId="0" applyFont="1" applyFill="1" applyBorder="1" applyAlignment="1">
      <alignment horizontal="left" vertical="center"/>
    </xf>
    <xf numFmtId="0" fontId="16" fillId="0" borderId="0" xfId="0" applyFont="1" applyFill="1"/>
    <xf numFmtId="0" fontId="14" fillId="0" borderId="1" xfId="0" applyFont="1" applyFill="1" applyBorder="1" applyAlignment="1">
      <alignment horizontal="center" vertical="center"/>
    </xf>
    <xf numFmtId="0" fontId="14" fillId="0" borderId="1" xfId="0" applyFont="1" applyFill="1" applyBorder="1" applyAlignment="1">
      <alignment vertical="center"/>
    </xf>
    <xf numFmtId="0" fontId="16" fillId="0" borderId="1" xfId="0" applyFont="1" applyBorder="1"/>
    <xf numFmtId="0"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2" fontId="14" fillId="0" borderId="1" xfId="0" applyNumberFormat="1" applyFont="1" applyFill="1" applyBorder="1" applyAlignment="1">
      <alignment horizontal="right" vertical="center" wrapText="1"/>
    </xf>
    <xf numFmtId="49" fontId="11" fillId="0" borderId="1" xfId="0" applyNumberFormat="1" applyFont="1" applyBorder="1" applyAlignment="1">
      <alignment horizontal="center" vertical="center" wrapText="1"/>
    </xf>
    <xf numFmtId="0" fontId="11" fillId="0" borderId="1" xfId="0" applyFont="1" applyFill="1" applyBorder="1" applyAlignment="1">
      <alignment vertical="center" wrapText="1"/>
    </xf>
    <xf numFmtId="1" fontId="11" fillId="0" borderId="1" xfId="0" applyNumberFormat="1" applyFont="1" applyFill="1" applyBorder="1" applyAlignment="1">
      <alignment vertical="center" wrapText="1"/>
    </xf>
    <xf numFmtId="1" fontId="11" fillId="0" borderId="1" xfId="2" applyNumberFormat="1" applyFont="1" applyFill="1" applyBorder="1" applyAlignment="1">
      <alignment vertical="center" wrapText="1"/>
    </xf>
    <xf numFmtId="1" fontId="6" fillId="0" borderId="1" xfId="2" applyNumberFormat="1" applyFont="1" applyFill="1" applyBorder="1" applyAlignment="1">
      <alignment vertical="center" wrapText="1"/>
    </xf>
    <xf numFmtId="0" fontId="14" fillId="0" borderId="1" xfId="0" applyFont="1" applyFill="1" applyBorder="1" applyAlignment="1">
      <alignment horizontal="center" vertical="center" wrapText="1"/>
    </xf>
    <xf numFmtId="1" fontId="14" fillId="0" borderId="1" xfId="0" applyNumberFormat="1" applyFont="1" applyFill="1" applyBorder="1" applyAlignment="1">
      <alignment horizontal="left" vertical="center" wrapText="1"/>
    </xf>
    <xf numFmtId="1" fontId="14" fillId="0" borderId="1" xfId="0" applyNumberFormat="1" applyFont="1" applyFill="1" applyBorder="1" applyAlignment="1">
      <alignment horizontal="right" vertical="center" wrapText="1"/>
    </xf>
    <xf numFmtId="1" fontId="17"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 fontId="11" fillId="0" borderId="1" xfId="0" applyNumberFormat="1" applyFont="1" applyFill="1" applyBorder="1" applyAlignment="1">
      <alignment horizontal="right" vertical="center" wrapText="1"/>
    </xf>
    <xf numFmtId="1" fontId="6" fillId="0" borderId="1" xfId="0" applyNumberFormat="1" applyFont="1" applyFill="1" applyBorder="1" applyAlignment="1">
      <alignment horizontal="right" vertical="center" wrapText="1"/>
    </xf>
    <xf numFmtId="0" fontId="14" fillId="0" borderId="1" xfId="0" applyFont="1" applyFill="1" applyBorder="1" applyAlignment="1">
      <alignment horizontal="right" vertical="center" wrapText="1"/>
    </xf>
    <xf numFmtId="1" fontId="14" fillId="0" borderId="1" xfId="2" applyNumberFormat="1" applyFont="1" applyFill="1" applyBorder="1" applyAlignment="1">
      <alignment vertical="center" wrapText="1"/>
    </xf>
    <xf numFmtId="1" fontId="17" fillId="0" borderId="1" xfId="2" applyNumberFormat="1" applyFont="1" applyFill="1" applyBorder="1" applyAlignment="1">
      <alignment vertical="center" wrapText="1"/>
    </xf>
    <xf numFmtId="1" fontId="14" fillId="0" borderId="1" xfId="0" applyNumberFormat="1" applyFont="1" applyFill="1" applyBorder="1" applyAlignment="1">
      <alignment vertical="center"/>
    </xf>
    <xf numFmtId="1" fontId="17" fillId="0" borderId="1" xfId="0" applyNumberFormat="1" applyFont="1" applyFill="1" applyBorder="1" applyAlignment="1">
      <alignment vertical="center"/>
    </xf>
    <xf numFmtId="0" fontId="11" fillId="0" borderId="1" xfId="0" applyFont="1" applyFill="1" applyBorder="1" applyAlignment="1">
      <alignment vertical="center"/>
    </xf>
    <xf numFmtId="1" fontId="11" fillId="0" borderId="1" xfId="0" applyNumberFormat="1" applyFont="1" applyFill="1" applyBorder="1" applyAlignment="1">
      <alignment vertical="center"/>
    </xf>
    <xf numFmtId="0" fontId="11" fillId="2" borderId="1" xfId="0" applyFont="1" applyFill="1" applyBorder="1" applyAlignment="1">
      <alignment vertical="center"/>
    </xf>
    <xf numFmtId="166" fontId="14" fillId="2" borderId="1" xfId="2" applyNumberFormat="1" applyFont="1" applyFill="1" applyBorder="1" applyAlignment="1">
      <alignment vertical="center"/>
    </xf>
    <xf numFmtId="166" fontId="17" fillId="2" borderId="1" xfId="2" applyNumberFormat="1" applyFont="1" applyFill="1" applyBorder="1" applyAlignment="1">
      <alignment vertical="center"/>
    </xf>
    <xf numFmtId="1" fontId="17" fillId="0" borderId="1" xfId="0" applyNumberFormat="1" applyFont="1" applyFill="1" applyBorder="1" applyAlignment="1">
      <alignment horizontal="right" vertical="center" wrapText="1"/>
    </xf>
    <xf numFmtId="0" fontId="16" fillId="0" borderId="0" xfId="0" applyFont="1"/>
    <xf numFmtId="166" fontId="18" fillId="2" borderId="1" xfId="2" applyNumberFormat="1" applyFont="1" applyFill="1" applyBorder="1" applyAlignment="1">
      <alignment vertical="center"/>
    </xf>
    <xf numFmtId="166" fontId="19" fillId="2" borderId="1" xfId="2" applyNumberFormat="1" applyFont="1" applyFill="1" applyBorder="1" applyAlignment="1">
      <alignment vertical="center"/>
    </xf>
    <xf numFmtId="0" fontId="4" fillId="2" borderId="1" xfId="0" applyFont="1" applyFill="1" applyBorder="1" applyAlignment="1">
      <alignment horizontal="center" vertical="center" wrapText="1"/>
    </xf>
    <xf numFmtId="0" fontId="7" fillId="0" borderId="0" xfId="0" applyFont="1" applyAlignment="1">
      <alignment horizontal="right" vertical="top" wrapText="1"/>
    </xf>
    <xf numFmtId="0" fontId="4" fillId="0" borderId="0" xfId="0" applyFont="1" applyAlignment="1">
      <alignment horizontal="center" vertical="center"/>
    </xf>
    <xf numFmtId="0" fontId="2" fillId="0" borderId="0" xfId="0" applyFont="1" applyFill="1" applyAlignment="1">
      <alignment horizontal="center" vertical="center"/>
    </xf>
    <xf numFmtId="0" fontId="4" fillId="0" borderId="1" xfId="0" applyFont="1" applyBorder="1" applyAlignment="1">
      <alignment vertical="center"/>
    </xf>
    <xf numFmtId="165" fontId="2" fillId="0" borderId="1" xfId="1" applyNumberFormat="1" applyFont="1" applyBorder="1"/>
    <xf numFmtId="1" fontId="2" fillId="0" borderId="1" xfId="0" applyNumberFormat="1" applyFont="1" applyBorder="1"/>
    <xf numFmtId="167" fontId="2" fillId="0" borderId="1" xfId="1" applyNumberFormat="1" applyFont="1" applyBorder="1"/>
    <xf numFmtId="0" fontId="2" fillId="0" borderId="1" xfId="0" applyFont="1" applyFill="1" applyBorder="1"/>
    <xf numFmtId="165" fontId="4" fillId="2" borderId="1" xfId="1" applyNumberFormat="1" applyFont="1" applyFill="1" applyBorder="1"/>
    <xf numFmtId="0" fontId="4" fillId="0" borderId="0" xfId="0" applyFont="1" applyFill="1"/>
    <xf numFmtId="0" fontId="0" fillId="0" borderId="0" xfId="0"/>
    <xf numFmtId="0" fontId="2" fillId="0" borderId="0" xfId="0" applyFont="1" applyAlignment="1">
      <alignment horizontal="left" vertical="top" wrapText="1"/>
    </xf>
    <xf numFmtId="0" fontId="11" fillId="0" borderId="0" xfId="0" applyFont="1"/>
    <xf numFmtId="0" fontId="11" fillId="0" borderId="0" xfId="0" applyFont="1" applyAlignment="1">
      <alignment horizontal="right" vertical="top"/>
    </xf>
    <xf numFmtId="0" fontId="2" fillId="0" borderId="0" xfId="0" applyFont="1" applyFill="1"/>
    <xf numFmtId="0" fontId="11" fillId="0" borderId="0" xfId="0" applyFont="1" applyFill="1"/>
    <xf numFmtId="0" fontId="11" fillId="0" borderId="0" xfId="0" applyFont="1" applyFill="1" applyAlignment="1">
      <alignment vertical="top"/>
    </xf>
    <xf numFmtId="0" fontId="14" fillId="0" borderId="4" xfId="0" applyFont="1" applyBorder="1" applyAlignment="1">
      <alignment horizontal="center" wrapText="1"/>
    </xf>
    <xf numFmtId="0" fontId="14" fillId="0" borderId="4" xfId="0" applyFont="1" applyBorder="1" applyAlignment="1">
      <alignment horizontal="left" vertical="top" wrapText="1"/>
    </xf>
    <xf numFmtId="0" fontId="20" fillId="0" borderId="4" xfId="0" applyFont="1" applyBorder="1" applyAlignment="1">
      <alignment horizontal="right" vertical="top" wrapText="1"/>
    </xf>
    <xf numFmtId="0" fontId="14" fillId="2"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top" wrapText="1"/>
    </xf>
    <xf numFmtId="49" fontId="11"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11" fillId="0" borderId="1" xfId="0" applyFont="1" applyBorder="1"/>
    <xf numFmtId="0" fontId="11" fillId="0" borderId="1" xfId="0" applyFont="1" applyBorder="1" applyAlignment="1">
      <alignment vertical="top" wrapText="1"/>
    </xf>
    <xf numFmtId="165" fontId="11" fillId="0" borderId="1" xfId="0" applyNumberFormat="1" applyFont="1" applyBorder="1" applyAlignment="1">
      <alignment vertical="top" wrapText="1"/>
    </xf>
    <xf numFmtId="165" fontId="11" fillId="0" borderId="1" xfId="7" applyNumberFormat="1" applyFont="1" applyBorder="1" applyAlignment="1">
      <alignment vertical="top" wrapText="1"/>
    </xf>
    <xf numFmtId="3" fontId="11" fillId="0" borderId="1" xfId="8" applyNumberFormat="1" applyFont="1" applyFill="1" applyBorder="1" applyAlignment="1">
      <alignment horizontal="right" vertical="top" wrapText="1"/>
    </xf>
    <xf numFmtId="0" fontId="11" fillId="0" borderId="1" xfId="0" applyNumberFormat="1" applyFont="1" applyBorder="1" applyAlignment="1">
      <alignment vertical="top" wrapText="1"/>
    </xf>
    <xf numFmtId="49" fontId="11" fillId="0" borderId="1" xfId="0" applyNumberFormat="1" applyFont="1" applyBorder="1" applyAlignment="1">
      <alignment horizontal="center" vertical="center" wrapText="1"/>
    </xf>
    <xf numFmtId="0" fontId="11" fillId="0" borderId="1" xfId="0" applyFont="1" applyBorder="1" applyAlignment="1">
      <alignment wrapText="1"/>
    </xf>
    <xf numFmtId="0" fontId="11" fillId="0" borderId="1" xfId="0" applyFont="1" applyFill="1" applyBorder="1" applyAlignment="1">
      <alignment vertical="top" wrapText="1"/>
    </xf>
    <xf numFmtId="0" fontId="2" fillId="2" borderId="8" xfId="0" applyFont="1" applyFill="1" applyBorder="1"/>
    <xf numFmtId="165" fontId="4" fillId="2" borderId="8" xfId="7" applyNumberFormat="1" applyFont="1" applyFill="1" applyBorder="1" applyAlignment="1">
      <alignment vertical="top"/>
    </xf>
    <xf numFmtId="165" fontId="14" fillId="2" borderId="8" xfId="7" applyNumberFormat="1" applyFont="1" applyFill="1" applyBorder="1" applyAlignment="1">
      <alignment vertical="top"/>
    </xf>
    <xf numFmtId="0" fontId="11" fillId="2" borderId="1" xfId="0" applyFont="1" applyFill="1" applyBorder="1" applyAlignment="1">
      <alignment vertical="top"/>
    </xf>
    <xf numFmtId="0" fontId="2" fillId="0" borderId="0" xfId="0" applyFont="1" applyAlignment="1">
      <alignment horizontal="right"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center"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center"/>
    </xf>
    <xf numFmtId="0" fontId="2" fillId="0" borderId="7" xfId="0" applyFont="1" applyFill="1" applyBorder="1" applyAlignment="1">
      <alignment horizontal="center"/>
    </xf>
    <xf numFmtId="0" fontId="2" fillId="0" borderId="3" xfId="0" applyFont="1" applyFill="1" applyBorder="1" applyAlignment="1">
      <alignment horizontal="center"/>
    </xf>
    <xf numFmtId="0" fontId="4" fillId="2" borderId="8" xfId="0" applyFont="1" applyFill="1" applyBorder="1" applyAlignment="1">
      <alignment horizontal="left" vertical="top"/>
    </xf>
    <xf numFmtId="0" fontId="4" fillId="0" borderId="4" xfId="0" applyFont="1" applyFill="1" applyBorder="1" applyAlignment="1">
      <alignment horizontal="center" wrapText="1"/>
    </xf>
    <xf numFmtId="0" fontId="13" fillId="0" borderId="5" xfId="0" applyFont="1" applyFill="1" applyBorder="1" applyAlignment="1">
      <alignment horizont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0" borderId="5" xfId="0" applyFont="1" applyFill="1" applyBorder="1" applyAlignment="1">
      <alignment horizontal="center" wrapText="1"/>
    </xf>
    <xf numFmtId="0" fontId="4" fillId="2" borderId="8" xfId="0" applyFont="1" applyFill="1" applyBorder="1" applyAlignment="1">
      <alignment horizontal="left"/>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7"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center"/>
    </xf>
    <xf numFmtId="0" fontId="4" fillId="0" borderId="1" xfId="0" applyFont="1" applyBorder="1" applyAlignment="1">
      <alignment horizontal="left"/>
    </xf>
    <xf numFmtId="0" fontId="4" fillId="0" borderId="1" xfId="0" applyFont="1" applyBorder="1" applyAlignment="1">
      <alignment horizontal="left"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xf>
    <xf numFmtId="0" fontId="7" fillId="0" borderId="5" xfId="0" applyFont="1" applyFill="1" applyBorder="1" applyAlignment="1">
      <alignment horizontal="center" wrapText="1"/>
    </xf>
    <xf numFmtId="0" fontId="4"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1" xfId="4" applyFont="1" applyFill="1" applyBorder="1" applyAlignment="1">
      <alignment horizontal="left" wrapText="1"/>
    </xf>
    <xf numFmtId="0" fontId="2" fillId="0" borderId="1" xfId="4" applyFont="1" applyFill="1" applyBorder="1" applyAlignment="1">
      <alignment horizontal="center"/>
    </xf>
    <xf numFmtId="0" fontId="2" fillId="0" borderId="2" xfId="4" applyFont="1" applyFill="1" applyBorder="1" applyAlignment="1">
      <alignment horizontal="left" wrapText="1"/>
    </xf>
    <xf numFmtId="0" fontId="2" fillId="0" borderId="3" xfId="4" applyFont="1" applyFill="1" applyBorder="1" applyAlignment="1">
      <alignment horizontal="left" wrapText="1"/>
    </xf>
    <xf numFmtId="0" fontId="4" fillId="2" borderId="1" xfId="4" applyFont="1" applyFill="1" applyBorder="1" applyAlignment="1">
      <alignment horizontal="left"/>
    </xf>
    <xf numFmtId="0" fontId="4" fillId="0" borderId="4" xfId="4" applyFont="1" applyFill="1" applyBorder="1" applyAlignment="1">
      <alignment horizontal="center" wrapText="1"/>
    </xf>
    <xf numFmtId="0" fontId="7" fillId="0" borderId="5" xfId="4" applyFont="1" applyFill="1" applyBorder="1" applyAlignment="1">
      <alignment horizontal="center" wrapText="1"/>
    </xf>
    <xf numFmtId="0" fontId="4" fillId="2" borderId="6" xfId="4" applyFont="1" applyFill="1" applyBorder="1" applyAlignment="1">
      <alignment horizontal="center" vertical="center" wrapText="1"/>
    </xf>
    <xf numFmtId="0" fontId="4" fillId="2" borderId="8" xfId="4" applyFont="1" applyFill="1" applyBorder="1" applyAlignment="1">
      <alignment horizontal="center" vertical="center" wrapText="1"/>
    </xf>
    <xf numFmtId="0" fontId="4" fillId="2" borderId="9" xfId="4" applyFont="1" applyFill="1" applyBorder="1" applyAlignment="1">
      <alignment horizontal="center" vertical="center" wrapText="1"/>
    </xf>
    <xf numFmtId="0" fontId="4" fillId="2" borderId="5" xfId="4" applyFont="1" applyFill="1" applyBorder="1" applyAlignment="1">
      <alignment horizontal="center" vertical="center" wrapText="1"/>
    </xf>
    <xf numFmtId="0" fontId="4" fillId="2" borderId="10" xfId="4" applyFont="1" applyFill="1" applyBorder="1" applyAlignment="1">
      <alignment horizontal="center" vertical="center" wrapText="1"/>
    </xf>
    <xf numFmtId="0" fontId="5" fillId="0" borderId="4" xfId="0" applyFont="1" applyFill="1" applyBorder="1" applyAlignment="1">
      <alignment horizontal="center" wrapText="1"/>
    </xf>
    <xf numFmtId="0" fontId="14" fillId="2" borderId="1" xfId="0" applyFont="1" applyFill="1" applyBorder="1" applyAlignment="1">
      <alignment horizontal="left" vertical="center"/>
    </xf>
    <xf numFmtId="0" fontId="14" fillId="0" borderId="4" xfId="0" applyFont="1" applyFill="1" applyBorder="1" applyAlignment="1">
      <alignment horizontal="center"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2" xfId="0" applyFont="1" applyFill="1" applyBorder="1" applyAlignment="1">
      <alignment horizontal="center" wrapText="1"/>
    </xf>
    <xf numFmtId="0" fontId="14" fillId="2" borderId="7" xfId="0" applyFont="1" applyFill="1" applyBorder="1" applyAlignment="1">
      <alignment horizontal="center" wrapText="1"/>
    </xf>
    <xf numFmtId="0" fontId="11" fillId="0" borderId="1" xfId="0" applyFont="1" applyFill="1" applyBorder="1" applyAlignment="1">
      <alignment horizontal="left" wrapText="1"/>
    </xf>
    <xf numFmtId="0" fontId="11" fillId="0" borderId="1" xfId="0" applyFont="1" applyFill="1" applyBorder="1" applyAlignment="1">
      <alignment horizontal="center" wrapText="1"/>
    </xf>
    <xf numFmtId="0" fontId="11" fillId="0" borderId="2" xfId="0" applyFont="1" applyFill="1" applyBorder="1" applyAlignment="1">
      <alignment horizontal="left" wrapText="1"/>
    </xf>
    <xf numFmtId="0" fontId="11" fillId="0" borderId="3" xfId="0" applyFont="1" applyFill="1" applyBorder="1" applyAlignment="1">
      <alignment horizontal="left" wrapText="1"/>
    </xf>
    <xf numFmtId="0" fontId="11" fillId="0" borderId="1" xfId="0" applyFont="1" applyFill="1" applyBorder="1" applyAlignment="1">
      <alignment horizontal="center"/>
    </xf>
  </cellXfs>
  <cellStyles count="9">
    <cellStyle name="Atdalītāji 2 2" xfId="6" xr:uid="{E186D8CD-C8CA-4468-B213-E3F37646CBF6}"/>
    <cellStyle name="Atdalītāji 4" xfId="2" xr:uid="{33DE41CE-A5FB-4F0E-9F99-AE53865AC214}"/>
    <cellStyle name="Hipersaite" xfId="3" builtinId="8"/>
    <cellStyle name="Komats" xfId="1" builtinId="3"/>
    <cellStyle name="Komats 2" xfId="7" xr:uid="{6883DC75-4D4A-4F8A-BB76-2FD3526C7DB9}"/>
    <cellStyle name="Normal 2" xfId="8" xr:uid="{55BCFB43-0061-4BB2-BFA9-718C35764E88}"/>
    <cellStyle name="Parastais 2" xfId="5" xr:uid="{8C158656-9875-49D1-B470-14567C7DDC14}"/>
    <cellStyle name="Parastais 4" xfId="4" xr:uid="{800E6A24-52DF-4624-A6E9-61979659A0FA}"/>
    <cellStyle name="Parast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2A303-93AF-48D8-B9AE-C2B96B8DF9E0}">
  <dimension ref="A1:L20"/>
  <sheetViews>
    <sheetView zoomScale="82" zoomScaleNormal="82" workbookViewId="0">
      <selection activeCell="F9" sqref="F9:F10"/>
    </sheetView>
  </sheetViews>
  <sheetFormatPr defaultRowHeight="15" x14ac:dyDescent="0.25"/>
  <cols>
    <col min="2" max="2" width="49.28515625" customWidth="1"/>
    <col min="5" max="5" width="11.85546875" customWidth="1"/>
    <col min="6" max="6" width="20.85546875" bestFit="1" customWidth="1"/>
    <col min="7" max="7" width="10.42578125" bestFit="1" customWidth="1"/>
    <col min="8" max="8" width="12.140625" bestFit="1" customWidth="1"/>
    <col min="9" max="11" width="10.42578125" bestFit="1" customWidth="1"/>
    <col min="12" max="12" width="74.7109375" customWidth="1"/>
  </cols>
  <sheetData>
    <row r="1" spans="1:12" ht="84.75" customHeight="1" x14ac:dyDescent="0.25">
      <c r="A1" s="145"/>
      <c r="B1" s="146"/>
      <c r="C1" s="145"/>
      <c r="D1" s="145"/>
      <c r="E1" s="145"/>
      <c r="F1" s="145"/>
      <c r="G1" s="145"/>
      <c r="H1" s="145"/>
      <c r="I1" s="147"/>
      <c r="J1" s="147"/>
      <c r="K1" s="147"/>
      <c r="L1" s="175" t="s">
        <v>345</v>
      </c>
    </row>
    <row r="2" spans="1:12" ht="15.75" x14ac:dyDescent="0.25">
      <c r="A2" s="145"/>
      <c r="B2" s="146"/>
      <c r="C2" s="145"/>
      <c r="D2" s="145"/>
      <c r="E2" s="145"/>
      <c r="F2" s="145"/>
      <c r="G2" s="145"/>
      <c r="H2" s="145"/>
      <c r="I2" s="147"/>
      <c r="J2" s="147"/>
      <c r="K2" s="147"/>
      <c r="L2" s="148" t="s">
        <v>317</v>
      </c>
    </row>
    <row r="3" spans="1:12" ht="15.75" x14ac:dyDescent="0.25">
      <c r="A3" s="176" t="s">
        <v>1</v>
      </c>
      <c r="B3" s="177"/>
      <c r="C3" s="178" t="s">
        <v>318</v>
      </c>
      <c r="D3" s="178"/>
      <c r="E3" s="178"/>
      <c r="F3" s="149"/>
      <c r="G3" s="149"/>
      <c r="H3" s="149"/>
      <c r="I3" s="150"/>
      <c r="J3" s="150"/>
      <c r="K3" s="150"/>
      <c r="L3" s="151"/>
    </row>
    <row r="4" spans="1:12" ht="15.75" x14ac:dyDescent="0.25">
      <c r="A4" s="179" t="s">
        <v>3</v>
      </c>
      <c r="B4" s="180"/>
      <c r="C4" s="178" t="s">
        <v>319</v>
      </c>
      <c r="D4" s="178"/>
      <c r="E4" s="178"/>
      <c r="F4" s="149"/>
      <c r="G4" s="149"/>
      <c r="H4" s="149"/>
      <c r="I4" s="150"/>
      <c r="J4" s="150"/>
      <c r="K4" s="150"/>
      <c r="L4" s="151"/>
    </row>
    <row r="5" spans="1:12" ht="15.75" x14ac:dyDescent="0.25">
      <c r="A5" s="181" t="s">
        <v>4</v>
      </c>
      <c r="B5" s="181"/>
      <c r="C5" s="182" t="s">
        <v>320</v>
      </c>
      <c r="D5" s="183"/>
      <c r="E5" s="184"/>
      <c r="F5" s="149"/>
      <c r="G5" s="149"/>
      <c r="H5" s="149"/>
      <c r="I5" s="150"/>
      <c r="J5" s="150"/>
      <c r="K5" s="150"/>
      <c r="L5" s="151"/>
    </row>
    <row r="6" spans="1:12" ht="15.75" x14ac:dyDescent="0.25">
      <c r="A6" s="186"/>
      <c r="B6" s="186"/>
      <c r="C6" s="186"/>
      <c r="D6" s="186"/>
      <c r="E6" s="186"/>
      <c r="F6" s="186"/>
      <c r="G6" s="186"/>
      <c r="H6" s="186"/>
      <c r="I6" s="186"/>
      <c r="J6" s="186"/>
      <c r="K6" s="186"/>
      <c r="L6" s="186"/>
    </row>
    <row r="7" spans="1:12" ht="15.75" x14ac:dyDescent="0.25">
      <c r="A7" s="187" t="s">
        <v>101</v>
      </c>
      <c r="B7" s="187"/>
      <c r="C7" s="187"/>
      <c r="D7" s="187"/>
      <c r="E7" s="187"/>
      <c r="F7" s="187"/>
      <c r="G7" s="187"/>
      <c r="H7" s="187"/>
      <c r="I7" s="187"/>
      <c r="J7" s="187"/>
      <c r="K7" s="187"/>
      <c r="L7" s="187"/>
    </row>
    <row r="8" spans="1:12" ht="15.75" x14ac:dyDescent="0.25">
      <c r="A8" s="152"/>
      <c r="B8" s="153"/>
      <c r="C8" s="152"/>
      <c r="D8" s="152"/>
      <c r="E8" s="152"/>
      <c r="F8" s="152"/>
      <c r="G8" s="152"/>
      <c r="H8" s="152"/>
      <c r="I8" s="152"/>
      <c r="J8" s="152"/>
      <c r="K8" s="152"/>
      <c r="L8" s="154" t="s">
        <v>7</v>
      </c>
    </row>
    <row r="9" spans="1:12" ht="15.75" x14ac:dyDescent="0.25">
      <c r="A9" s="188" t="s">
        <v>8</v>
      </c>
      <c r="B9" s="189" t="s">
        <v>9</v>
      </c>
      <c r="C9" s="188" t="s">
        <v>10</v>
      </c>
      <c r="D9" s="188" t="s">
        <v>11</v>
      </c>
      <c r="E9" s="188" t="s">
        <v>12</v>
      </c>
      <c r="F9" s="188" t="s">
        <v>94</v>
      </c>
      <c r="G9" s="188" t="s">
        <v>13</v>
      </c>
      <c r="H9" s="188"/>
      <c r="I9" s="188"/>
      <c r="J9" s="188"/>
      <c r="K9" s="188"/>
      <c r="L9" s="190" t="s">
        <v>194</v>
      </c>
    </row>
    <row r="10" spans="1:12" ht="15.75" x14ac:dyDescent="0.25">
      <c r="A10" s="188"/>
      <c r="B10" s="189"/>
      <c r="C10" s="188"/>
      <c r="D10" s="188"/>
      <c r="E10" s="188"/>
      <c r="F10" s="188"/>
      <c r="G10" s="155">
        <v>2017</v>
      </c>
      <c r="H10" s="155">
        <v>2018</v>
      </c>
      <c r="I10" s="155">
        <v>2019</v>
      </c>
      <c r="J10" s="155">
        <v>2020</v>
      </c>
      <c r="K10" s="155">
        <v>2021</v>
      </c>
      <c r="L10" s="190"/>
    </row>
    <row r="11" spans="1:12" ht="15.75" x14ac:dyDescent="0.25">
      <c r="A11" s="156">
        <v>1</v>
      </c>
      <c r="B11" s="157">
        <v>2</v>
      </c>
      <c r="C11" s="158">
        <v>3</v>
      </c>
      <c r="D11" s="156">
        <v>4</v>
      </c>
      <c r="E11" s="158">
        <v>5</v>
      </c>
      <c r="F11" s="158" t="s">
        <v>15</v>
      </c>
      <c r="G11" s="158">
        <v>7</v>
      </c>
      <c r="H11" s="158">
        <v>8</v>
      </c>
      <c r="I11" s="158">
        <v>9</v>
      </c>
      <c r="J11" s="158">
        <v>10</v>
      </c>
      <c r="K11" s="158">
        <v>11</v>
      </c>
      <c r="L11" s="159">
        <v>12</v>
      </c>
    </row>
    <row r="12" spans="1:12" ht="220.5" x14ac:dyDescent="0.25">
      <c r="A12" s="160" t="s">
        <v>321</v>
      </c>
      <c r="B12" s="161" t="s">
        <v>322</v>
      </c>
      <c r="C12" s="162"/>
      <c r="D12" s="163">
        <v>1</v>
      </c>
      <c r="E12" s="164">
        <v>414159</v>
      </c>
      <c r="F12" s="165">
        <v>414159</v>
      </c>
      <c r="G12" s="166">
        <v>49450</v>
      </c>
      <c r="H12" s="166">
        <v>178600</v>
      </c>
      <c r="I12" s="166">
        <v>53309</v>
      </c>
      <c r="J12" s="166">
        <v>53800</v>
      </c>
      <c r="K12" s="166">
        <v>79000</v>
      </c>
      <c r="L12" s="167" t="s">
        <v>344</v>
      </c>
    </row>
    <row r="13" spans="1:12" ht="204.75" x14ac:dyDescent="0.25">
      <c r="A13" s="168" t="s">
        <v>323</v>
      </c>
      <c r="B13" s="161" t="s">
        <v>324</v>
      </c>
      <c r="C13" s="169"/>
      <c r="D13" s="163">
        <v>1</v>
      </c>
      <c r="E13" s="164">
        <v>646150</v>
      </c>
      <c r="F13" s="165">
        <v>646150</v>
      </c>
      <c r="G13" s="166">
        <v>80700</v>
      </c>
      <c r="H13" s="166">
        <v>343850</v>
      </c>
      <c r="I13" s="166">
        <v>75600</v>
      </c>
      <c r="J13" s="166">
        <v>61000</v>
      </c>
      <c r="K13" s="166">
        <v>85000</v>
      </c>
      <c r="L13" s="167" t="s">
        <v>339</v>
      </c>
    </row>
    <row r="14" spans="1:12" ht="236.25" x14ac:dyDescent="0.25">
      <c r="A14" s="160" t="s">
        <v>325</v>
      </c>
      <c r="B14" s="161" t="s">
        <v>326</v>
      </c>
      <c r="C14" s="162"/>
      <c r="D14" s="163">
        <v>1</v>
      </c>
      <c r="E14" s="164">
        <v>203430</v>
      </c>
      <c r="F14" s="165">
        <v>203430</v>
      </c>
      <c r="G14" s="166">
        <v>7600</v>
      </c>
      <c r="H14" s="166">
        <v>72100</v>
      </c>
      <c r="I14" s="166">
        <v>28530</v>
      </c>
      <c r="J14" s="166">
        <v>28200</v>
      </c>
      <c r="K14" s="166">
        <v>67000</v>
      </c>
      <c r="L14" s="167" t="s">
        <v>340</v>
      </c>
    </row>
    <row r="15" spans="1:12" ht="173.25" x14ac:dyDescent="0.25">
      <c r="A15" s="160" t="s">
        <v>327</v>
      </c>
      <c r="B15" s="161" t="s">
        <v>328</v>
      </c>
      <c r="C15" s="162"/>
      <c r="D15" s="163">
        <v>1</v>
      </c>
      <c r="E15" s="164">
        <v>114300</v>
      </c>
      <c r="F15" s="165">
        <v>114300</v>
      </c>
      <c r="G15" s="166">
        <v>19250</v>
      </c>
      <c r="H15" s="166">
        <v>40750</v>
      </c>
      <c r="I15" s="166">
        <v>12300</v>
      </c>
      <c r="J15" s="166">
        <v>12000</v>
      </c>
      <c r="K15" s="166">
        <v>30000</v>
      </c>
      <c r="L15" s="167" t="s">
        <v>329</v>
      </c>
    </row>
    <row r="16" spans="1:12" ht="189" x14ac:dyDescent="0.25">
      <c r="A16" s="160" t="s">
        <v>330</v>
      </c>
      <c r="B16" s="161" t="s">
        <v>331</v>
      </c>
      <c r="C16" s="162"/>
      <c r="D16" s="163">
        <v>1</v>
      </c>
      <c r="E16" s="164">
        <v>337901</v>
      </c>
      <c r="F16" s="165">
        <v>337901</v>
      </c>
      <c r="G16" s="166">
        <v>7000</v>
      </c>
      <c r="H16" s="166">
        <v>207540</v>
      </c>
      <c r="I16" s="166">
        <v>26361</v>
      </c>
      <c r="J16" s="166">
        <v>28000</v>
      </c>
      <c r="K16" s="166">
        <v>69000</v>
      </c>
      <c r="L16" s="167" t="s">
        <v>341</v>
      </c>
    </row>
    <row r="17" spans="1:12" ht="157.5" x14ac:dyDescent="0.25">
      <c r="A17" s="160" t="s">
        <v>332</v>
      </c>
      <c r="B17" s="161" t="s">
        <v>333</v>
      </c>
      <c r="C17" s="162"/>
      <c r="D17" s="163">
        <v>1</v>
      </c>
      <c r="E17" s="164">
        <v>207660</v>
      </c>
      <c r="F17" s="165">
        <v>207660</v>
      </c>
      <c r="G17" s="166">
        <v>4000</v>
      </c>
      <c r="H17" s="166">
        <v>98960</v>
      </c>
      <c r="I17" s="166">
        <v>16200</v>
      </c>
      <c r="J17" s="166">
        <v>16500</v>
      </c>
      <c r="K17" s="166">
        <v>72000</v>
      </c>
      <c r="L17" s="167" t="s">
        <v>334</v>
      </c>
    </row>
    <row r="18" spans="1:12" ht="110.25" x14ac:dyDescent="0.25">
      <c r="A18" s="160" t="s">
        <v>335</v>
      </c>
      <c r="B18" s="161" t="s">
        <v>336</v>
      </c>
      <c r="C18" s="162"/>
      <c r="D18" s="163">
        <v>1</v>
      </c>
      <c r="E18" s="164">
        <v>460200</v>
      </c>
      <c r="F18" s="165">
        <v>460200</v>
      </c>
      <c r="G18" s="166">
        <v>2000</v>
      </c>
      <c r="H18" s="166">
        <v>358200</v>
      </c>
      <c r="I18" s="166">
        <v>1500</v>
      </c>
      <c r="J18" s="166">
        <v>500</v>
      </c>
      <c r="K18" s="166">
        <v>98000</v>
      </c>
      <c r="L18" s="167" t="s">
        <v>342</v>
      </c>
    </row>
    <row r="19" spans="1:12" ht="173.25" x14ac:dyDescent="0.25">
      <c r="A19" s="160" t="s">
        <v>337</v>
      </c>
      <c r="B19" s="161" t="s">
        <v>338</v>
      </c>
      <c r="C19" s="162"/>
      <c r="D19" s="170">
        <v>1</v>
      </c>
      <c r="E19" s="164">
        <v>541559</v>
      </c>
      <c r="F19" s="165">
        <v>541559</v>
      </c>
      <c r="G19" s="166">
        <v>181000</v>
      </c>
      <c r="H19" s="166">
        <v>206274</v>
      </c>
      <c r="I19" s="166">
        <v>61285</v>
      </c>
      <c r="J19" s="166">
        <v>75000</v>
      </c>
      <c r="K19" s="166">
        <v>18000</v>
      </c>
      <c r="L19" s="163" t="s">
        <v>343</v>
      </c>
    </row>
    <row r="20" spans="1:12" ht="15.75" x14ac:dyDescent="0.25">
      <c r="A20" s="171"/>
      <c r="B20" s="185" t="s">
        <v>45</v>
      </c>
      <c r="C20" s="185"/>
      <c r="D20" s="185"/>
      <c r="E20" s="185"/>
      <c r="F20" s="172">
        <v>2925359</v>
      </c>
      <c r="G20" s="172">
        <v>351000</v>
      </c>
      <c r="H20" s="172">
        <v>1506274</v>
      </c>
      <c r="I20" s="173">
        <v>275085</v>
      </c>
      <c r="J20" s="173">
        <v>275000</v>
      </c>
      <c r="K20" s="173">
        <v>518000</v>
      </c>
      <c r="L20" s="174"/>
    </row>
  </sheetData>
  <mergeCells count="17">
    <mergeCell ref="B20:E20"/>
    <mergeCell ref="A6:L6"/>
    <mergeCell ref="A7:L7"/>
    <mergeCell ref="A9:A10"/>
    <mergeCell ref="B9:B10"/>
    <mergeCell ref="C9:C10"/>
    <mergeCell ref="D9:D10"/>
    <mergeCell ref="E9:E10"/>
    <mergeCell ref="F9:F10"/>
    <mergeCell ref="G9:K9"/>
    <mergeCell ref="L9:L10"/>
    <mergeCell ref="A3:B3"/>
    <mergeCell ref="C3:E3"/>
    <mergeCell ref="A4:B4"/>
    <mergeCell ref="C4:E4"/>
    <mergeCell ref="A5:B5"/>
    <mergeCell ref="C5:E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workbookViewId="0">
      <selection activeCell="E28" sqref="E28"/>
    </sheetView>
  </sheetViews>
  <sheetFormatPr defaultColWidth="8.85546875" defaultRowHeight="15" x14ac:dyDescent="0.25"/>
  <cols>
    <col min="1" max="1" width="6.7109375" customWidth="1"/>
    <col min="2" max="2" width="19.85546875" customWidth="1"/>
    <col min="3" max="3" width="39.28515625" customWidth="1"/>
    <col min="6" max="6" width="13.42578125" bestFit="1" customWidth="1"/>
    <col min="7" max="7" width="8.85546875" customWidth="1"/>
    <col min="8" max="8" width="5.5703125" bestFit="1" customWidth="1"/>
    <col min="9" max="9" width="8.7109375" bestFit="1" customWidth="1"/>
    <col min="10" max="10" width="28" customWidth="1"/>
  </cols>
  <sheetData>
    <row r="1" spans="1:10" ht="15.75" x14ac:dyDescent="0.25">
      <c r="A1" s="1"/>
      <c r="B1" s="1"/>
      <c r="C1" s="1"/>
      <c r="D1" s="1"/>
      <c r="E1" s="1"/>
      <c r="F1" s="1"/>
      <c r="G1" s="1"/>
      <c r="H1" s="1"/>
      <c r="I1" s="1"/>
      <c r="J1" s="2" t="s">
        <v>0</v>
      </c>
    </row>
    <row r="2" spans="1:10" ht="15.75" x14ac:dyDescent="0.25">
      <c r="A2" s="179" t="s">
        <v>1</v>
      </c>
      <c r="B2" s="180"/>
      <c r="C2" s="200" t="s">
        <v>2</v>
      </c>
      <c r="D2" s="201"/>
      <c r="E2" s="202"/>
      <c r="F2" s="11"/>
      <c r="G2" s="3"/>
      <c r="H2" s="3"/>
      <c r="I2" s="3"/>
      <c r="J2" s="3"/>
    </row>
    <row r="3" spans="1:10" ht="15.75" x14ac:dyDescent="0.25">
      <c r="A3" s="179" t="s">
        <v>3</v>
      </c>
      <c r="B3" s="180"/>
      <c r="C3" s="200" t="s">
        <v>2</v>
      </c>
      <c r="D3" s="201"/>
      <c r="E3" s="202"/>
      <c r="F3" s="11"/>
      <c r="G3" s="3"/>
      <c r="H3" s="3"/>
      <c r="I3" s="3"/>
      <c r="J3" s="4"/>
    </row>
    <row r="4" spans="1:10" ht="15.75" x14ac:dyDescent="0.25">
      <c r="A4" s="179" t="s">
        <v>4</v>
      </c>
      <c r="B4" s="180"/>
      <c r="C4" s="182" t="s">
        <v>5</v>
      </c>
      <c r="D4" s="183"/>
      <c r="E4" s="184"/>
      <c r="F4" s="12"/>
      <c r="G4" s="3"/>
      <c r="H4" s="3"/>
      <c r="I4" s="3"/>
      <c r="J4" s="3"/>
    </row>
    <row r="5" spans="1:10" ht="15.75" x14ac:dyDescent="0.25">
      <c r="A5" s="186"/>
      <c r="B5" s="186"/>
      <c r="C5" s="186"/>
      <c r="D5" s="186"/>
      <c r="E5" s="186"/>
      <c r="F5" s="186"/>
      <c r="G5" s="186"/>
      <c r="H5" s="186"/>
      <c r="I5" s="186"/>
      <c r="J5" s="186"/>
    </row>
    <row r="6" spans="1:10" ht="15.75" x14ac:dyDescent="0.25">
      <c r="A6" s="193" t="s">
        <v>6</v>
      </c>
      <c r="B6" s="193"/>
      <c r="C6" s="193"/>
      <c r="D6" s="193"/>
      <c r="E6" s="193"/>
      <c r="F6" s="193"/>
      <c r="G6" s="193"/>
      <c r="H6" s="193"/>
      <c r="I6" s="193"/>
      <c r="J6" s="193"/>
    </row>
    <row r="7" spans="1:10" ht="15.75" x14ac:dyDescent="0.25">
      <c r="A7" s="5"/>
      <c r="B7" s="5"/>
      <c r="C7" s="5"/>
      <c r="D7" s="5"/>
      <c r="E7" s="5"/>
      <c r="G7" s="5"/>
      <c r="H7" s="5"/>
      <c r="I7" s="5"/>
      <c r="J7" s="6" t="s">
        <v>7</v>
      </c>
    </row>
    <row r="8" spans="1:10" ht="15.75" x14ac:dyDescent="0.25">
      <c r="A8" s="191" t="s">
        <v>8</v>
      </c>
      <c r="B8" s="191" t="s">
        <v>9</v>
      </c>
      <c r="C8" s="191" t="s">
        <v>10</v>
      </c>
      <c r="D8" s="191" t="s">
        <v>11</v>
      </c>
      <c r="E8" s="191" t="s">
        <v>12</v>
      </c>
      <c r="F8" s="191" t="s">
        <v>46</v>
      </c>
      <c r="G8" s="197" t="s">
        <v>13</v>
      </c>
      <c r="H8" s="198"/>
      <c r="I8" s="199"/>
      <c r="J8" s="191" t="s">
        <v>14</v>
      </c>
    </row>
    <row r="9" spans="1:10" ht="15.75" x14ac:dyDescent="0.25">
      <c r="A9" s="192"/>
      <c r="B9" s="192"/>
      <c r="C9" s="192"/>
      <c r="D9" s="192"/>
      <c r="E9" s="192"/>
      <c r="F9" s="192"/>
      <c r="G9" s="13">
        <v>2017</v>
      </c>
      <c r="H9" s="13">
        <v>2018</v>
      </c>
      <c r="I9" s="13">
        <v>2019</v>
      </c>
      <c r="J9" s="192"/>
    </row>
    <row r="10" spans="1:10" ht="15.75" x14ac:dyDescent="0.25">
      <c r="A10" s="7">
        <v>1</v>
      </c>
      <c r="B10" s="8">
        <v>2</v>
      </c>
      <c r="C10" s="8">
        <v>3</v>
      </c>
      <c r="D10" s="7">
        <v>4</v>
      </c>
      <c r="E10" s="8">
        <v>5</v>
      </c>
      <c r="F10" s="9" t="s">
        <v>15</v>
      </c>
      <c r="G10" s="9">
        <v>7</v>
      </c>
      <c r="H10" s="9">
        <v>8</v>
      </c>
      <c r="I10" s="9">
        <v>9</v>
      </c>
      <c r="J10" s="8">
        <v>10</v>
      </c>
    </row>
    <row r="11" spans="1:10" ht="15.75" x14ac:dyDescent="0.25">
      <c r="A11" s="10" t="s">
        <v>16</v>
      </c>
      <c r="B11" s="196" t="s">
        <v>17</v>
      </c>
      <c r="C11" s="23" t="s">
        <v>18</v>
      </c>
      <c r="D11" s="15"/>
      <c r="E11" s="15"/>
      <c r="F11" s="18">
        <v>2500</v>
      </c>
      <c r="G11" s="17"/>
      <c r="H11" s="17"/>
      <c r="I11" s="17">
        <f>F11</f>
        <v>2500</v>
      </c>
      <c r="J11" s="15"/>
    </row>
    <row r="12" spans="1:10" ht="15.75" x14ac:dyDescent="0.25">
      <c r="A12" s="10" t="s">
        <v>19</v>
      </c>
      <c r="B12" s="196"/>
      <c r="C12" s="24" t="s">
        <v>20</v>
      </c>
      <c r="D12" s="15"/>
      <c r="E12" s="15"/>
      <c r="F12" s="18">
        <v>900</v>
      </c>
      <c r="G12" s="17"/>
      <c r="H12" s="17"/>
      <c r="I12" s="17">
        <f t="shared" ref="I12:I34" si="0">F12</f>
        <v>900</v>
      </c>
      <c r="J12" s="15"/>
    </row>
    <row r="13" spans="1:10" ht="15.75" x14ac:dyDescent="0.25">
      <c r="A13" s="10" t="s">
        <v>21</v>
      </c>
      <c r="B13" s="196"/>
      <c r="C13" s="23" t="s">
        <v>22</v>
      </c>
      <c r="D13" s="15"/>
      <c r="E13" s="15"/>
      <c r="F13" s="18">
        <v>200</v>
      </c>
      <c r="G13" s="17"/>
      <c r="H13" s="17"/>
      <c r="I13" s="17">
        <f t="shared" si="0"/>
        <v>200</v>
      </c>
      <c r="J13" s="15"/>
    </row>
    <row r="14" spans="1:10" ht="15.75" x14ac:dyDescent="0.25">
      <c r="A14" s="10" t="s">
        <v>23</v>
      </c>
      <c r="B14" s="196"/>
      <c r="C14" s="23" t="s">
        <v>53</v>
      </c>
      <c r="D14" s="15"/>
      <c r="E14" s="15"/>
      <c r="F14" s="18">
        <v>2000</v>
      </c>
      <c r="G14" s="17"/>
      <c r="H14" s="17"/>
      <c r="I14" s="17">
        <f t="shared" si="0"/>
        <v>2000</v>
      </c>
      <c r="J14" s="15"/>
    </row>
    <row r="15" spans="1:10" ht="15.75" x14ac:dyDescent="0.25">
      <c r="A15" s="10" t="s">
        <v>24</v>
      </c>
      <c r="B15" s="196"/>
      <c r="C15" s="23" t="s">
        <v>25</v>
      </c>
      <c r="D15" s="15"/>
      <c r="E15" s="15"/>
      <c r="F15" s="18">
        <v>2000</v>
      </c>
      <c r="G15" s="17"/>
      <c r="H15" s="17"/>
      <c r="I15" s="17">
        <f t="shared" si="0"/>
        <v>2000</v>
      </c>
      <c r="J15" s="15"/>
    </row>
    <row r="16" spans="1:10" ht="15.75" x14ac:dyDescent="0.25">
      <c r="A16" s="10" t="s">
        <v>26</v>
      </c>
      <c r="B16" s="196"/>
      <c r="C16" s="23" t="s">
        <v>28</v>
      </c>
      <c r="D16" s="15"/>
      <c r="E16" s="15"/>
      <c r="F16" s="18">
        <v>1000</v>
      </c>
      <c r="G16" s="17"/>
      <c r="H16" s="17"/>
      <c r="I16" s="17">
        <f t="shared" si="0"/>
        <v>1000</v>
      </c>
      <c r="J16" s="15"/>
    </row>
    <row r="17" spans="1:10" ht="15.75" x14ac:dyDescent="0.25">
      <c r="A17" s="10" t="s">
        <v>27</v>
      </c>
      <c r="B17" s="196"/>
      <c r="C17" s="23" t="s">
        <v>30</v>
      </c>
      <c r="D17" s="15"/>
      <c r="E17" s="15"/>
      <c r="F17" s="16">
        <v>300</v>
      </c>
      <c r="G17" s="17"/>
      <c r="H17" s="17"/>
      <c r="I17" s="17">
        <f t="shared" si="0"/>
        <v>300</v>
      </c>
      <c r="J17" s="15"/>
    </row>
    <row r="18" spans="1:10" ht="15.75" x14ac:dyDescent="0.25">
      <c r="A18" s="10" t="s">
        <v>29</v>
      </c>
      <c r="B18" s="196" t="s">
        <v>32</v>
      </c>
      <c r="C18" s="23" t="s">
        <v>33</v>
      </c>
      <c r="D18" s="15"/>
      <c r="E18" s="15"/>
      <c r="F18" s="16">
        <v>1000</v>
      </c>
      <c r="G18" s="17"/>
      <c r="H18" s="17"/>
      <c r="I18" s="17">
        <f t="shared" si="0"/>
        <v>1000</v>
      </c>
      <c r="J18" s="15"/>
    </row>
    <row r="19" spans="1:10" ht="15.75" x14ac:dyDescent="0.25">
      <c r="A19" s="10" t="s">
        <v>31</v>
      </c>
      <c r="B19" s="196"/>
      <c r="C19" s="23" t="s">
        <v>34</v>
      </c>
      <c r="D19" s="15"/>
      <c r="E19" s="15"/>
      <c r="F19" s="16">
        <v>700</v>
      </c>
      <c r="G19" s="17"/>
      <c r="H19" s="17"/>
      <c r="I19" s="17">
        <f t="shared" si="0"/>
        <v>700</v>
      </c>
      <c r="J19" s="15"/>
    </row>
    <row r="20" spans="1:10" ht="15.75" x14ac:dyDescent="0.25">
      <c r="A20" s="10" t="s">
        <v>57</v>
      </c>
      <c r="B20" s="196"/>
      <c r="C20" s="23" t="s">
        <v>35</v>
      </c>
      <c r="D20" s="15"/>
      <c r="E20" s="15"/>
      <c r="F20" s="16">
        <v>1000</v>
      </c>
      <c r="G20" s="15"/>
      <c r="H20" s="15"/>
      <c r="I20" s="17">
        <f t="shared" si="0"/>
        <v>1000</v>
      </c>
      <c r="J20" s="15"/>
    </row>
    <row r="21" spans="1:10" ht="31.5" x14ac:dyDescent="0.25">
      <c r="A21" s="10" t="s">
        <v>58</v>
      </c>
      <c r="B21" s="196"/>
      <c r="C21" s="23" t="s">
        <v>54</v>
      </c>
      <c r="D21" s="15"/>
      <c r="E21" s="15"/>
      <c r="F21" s="16">
        <v>1500</v>
      </c>
      <c r="G21" s="15"/>
      <c r="H21" s="15"/>
      <c r="I21" s="17">
        <f t="shared" si="0"/>
        <v>1500</v>
      </c>
      <c r="J21" s="15"/>
    </row>
    <row r="22" spans="1:10" ht="31.5" x14ac:dyDescent="0.25">
      <c r="A22" s="10" t="s">
        <v>59</v>
      </c>
      <c r="B22" s="196"/>
      <c r="C22" s="23" t="s">
        <v>55</v>
      </c>
      <c r="D22" s="15"/>
      <c r="E22" s="15"/>
      <c r="F22" s="16">
        <v>500</v>
      </c>
      <c r="G22" s="15"/>
      <c r="H22" s="15"/>
      <c r="I22" s="17">
        <f t="shared" si="0"/>
        <v>500</v>
      </c>
      <c r="J22" s="15"/>
    </row>
    <row r="23" spans="1:10" ht="31.5" x14ac:dyDescent="0.25">
      <c r="A23" s="10" t="s">
        <v>60</v>
      </c>
      <c r="B23" s="196"/>
      <c r="C23" s="23" t="s">
        <v>36</v>
      </c>
      <c r="D23" s="15"/>
      <c r="E23" s="15"/>
      <c r="F23" s="16">
        <v>300</v>
      </c>
      <c r="G23" s="15"/>
      <c r="H23" s="15"/>
      <c r="I23" s="17">
        <f t="shared" si="0"/>
        <v>300</v>
      </c>
      <c r="J23" s="15"/>
    </row>
    <row r="24" spans="1:10" ht="15.75" x14ac:dyDescent="0.25">
      <c r="A24" s="10" t="s">
        <v>61</v>
      </c>
      <c r="B24" s="196"/>
      <c r="C24" s="23" t="s">
        <v>37</v>
      </c>
      <c r="D24" s="15"/>
      <c r="E24" s="15"/>
      <c r="F24" s="16">
        <v>400</v>
      </c>
      <c r="G24" s="15"/>
      <c r="H24" s="15"/>
      <c r="I24" s="17">
        <f t="shared" si="0"/>
        <v>400</v>
      </c>
      <c r="J24" s="15"/>
    </row>
    <row r="25" spans="1:10" ht="15.75" x14ac:dyDescent="0.25">
      <c r="A25" s="10" t="s">
        <v>62</v>
      </c>
      <c r="B25" s="196"/>
      <c r="C25" s="23" t="s">
        <v>38</v>
      </c>
      <c r="D25" s="15"/>
      <c r="E25" s="15"/>
      <c r="F25" s="16">
        <v>5000</v>
      </c>
      <c r="G25" s="15"/>
      <c r="H25" s="15"/>
      <c r="I25" s="17">
        <f t="shared" si="0"/>
        <v>5000</v>
      </c>
      <c r="J25" s="15"/>
    </row>
    <row r="26" spans="1:10" ht="15.75" x14ac:dyDescent="0.25">
      <c r="A26" s="10" t="s">
        <v>63</v>
      </c>
      <c r="B26" s="196"/>
      <c r="C26" s="23" t="s">
        <v>39</v>
      </c>
      <c r="D26" s="15"/>
      <c r="E26" s="15"/>
      <c r="F26" s="16">
        <v>1000</v>
      </c>
      <c r="G26" s="15"/>
      <c r="H26" s="15"/>
      <c r="I26" s="17">
        <f t="shared" si="0"/>
        <v>1000</v>
      </c>
      <c r="J26" s="15"/>
    </row>
    <row r="27" spans="1:10" ht="15.75" x14ac:dyDescent="0.25">
      <c r="A27" s="10" t="s">
        <v>64</v>
      </c>
      <c r="B27" s="196"/>
      <c r="C27" s="23" t="s">
        <v>40</v>
      </c>
      <c r="D27" s="15"/>
      <c r="E27" s="15"/>
      <c r="F27" s="16">
        <v>1500</v>
      </c>
      <c r="G27" s="15"/>
      <c r="H27" s="15"/>
      <c r="I27" s="17">
        <f t="shared" si="0"/>
        <v>1500</v>
      </c>
      <c r="J27" s="15"/>
    </row>
    <row r="28" spans="1:10" ht="31.5" x14ac:dyDescent="0.25">
      <c r="A28" s="10" t="s">
        <v>65</v>
      </c>
      <c r="B28" s="14" t="s">
        <v>49</v>
      </c>
      <c r="C28" s="23" t="s">
        <v>48</v>
      </c>
      <c r="D28" s="15"/>
      <c r="E28" s="15"/>
      <c r="F28" s="16">
        <v>4400</v>
      </c>
      <c r="G28" s="15"/>
      <c r="H28" s="15"/>
      <c r="I28" s="17">
        <f t="shared" si="0"/>
        <v>4400</v>
      </c>
      <c r="J28" s="15"/>
    </row>
    <row r="29" spans="1:10" ht="31.5" x14ac:dyDescent="0.25">
      <c r="A29" s="10" t="s">
        <v>66</v>
      </c>
      <c r="B29" s="14" t="s">
        <v>52</v>
      </c>
      <c r="C29" s="23" t="s">
        <v>72</v>
      </c>
      <c r="D29" s="15"/>
      <c r="E29" s="15"/>
      <c r="F29" s="16">
        <v>4000</v>
      </c>
      <c r="G29" s="15"/>
      <c r="H29" s="15"/>
      <c r="I29" s="17">
        <f t="shared" si="0"/>
        <v>4000</v>
      </c>
      <c r="J29" s="15"/>
    </row>
    <row r="30" spans="1:10" ht="31.5" x14ac:dyDescent="0.25">
      <c r="A30" s="10" t="s">
        <v>67</v>
      </c>
      <c r="B30" s="14" t="s">
        <v>50</v>
      </c>
      <c r="C30" s="23" t="s">
        <v>51</v>
      </c>
      <c r="D30" s="15"/>
      <c r="E30" s="15"/>
      <c r="F30" s="16">
        <v>10000</v>
      </c>
      <c r="G30" s="15"/>
      <c r="H30" s="15"/>
      <c r="I30" s="17">
        <f t="shared" si="0"/>
        <v>10000</v>
      </c>
      <c r="J30" s="15"/>
    </row>
    <row r="31" spans="1:10" ht="15.75" x14ac:dyDescent="0.25">
      <c r="A31" s="10" t="s">
        <v>68</v>
      </c>
      <c r="B31" s="195" t="s">
        <v>41</v>
      </c>
      <c r="C31" s="23" t="s">
        <v>47</v>
      </c>
      <c r="D31" s="15"/>
      <c r="E31" s="15"/>
      <c r="F31" s="16">
        <v>2000</v>
      </c>
      <c r="G31" s="15"/>
      <c r="H31" s="15"/>
      <c r="I31" s="17">
        <f t="shared" si="0"/>
        <v>2000</v>
      </c>
      <c r="J31" s="15"/>
    </row>
    <row r="32" spans="1:10" ht="15.75" x14ac:dyDescent="0.25">
      <c r="A32" s="10" t="s">
        <v>69</v>
      </c>
      <c r="B32" s="195"/>
      <c r="C32" s="23" t="s">
        <v>42</v>
      </c>
      <c r="D32" s="15"/>
      <c r="E32" s="15"/>
      <c r="F32" s="16">
        <v>2000</v>
      </c>
      <c r="G32" s="15"/>
      <c r="H32" s="15"/>
      <c r="I32" s="17">
        <f t="shared" si="0"/>
        <v>2000</v>
      </c>
      <c r="J32" s="15"/>
    </row>
    <row r="33" spans="1:10" ht="15.75" x14ac:dyDescent="0.25">
      <c r="A33" s="10" t="s">
        <v>70</v>
      </c>
      <c r="B33" s="195"/>
      <c r="C33" s="23" t="s">
        <v>56</v>
      </c>
      <c r="D33" s="15"/>
      <c r="E33" s="15"/>
      <c r="F33" s="16">
        <v>5000</v>
      </c>
      <c r="G33" s="15"/>
      <c r="H33" s="15"/>
      <c r="I33" s="17">
        <f t="shared" si="0"/>
        <v>5000</v>
      </c>
      <c r="J33" s="15"/>
    </row>
    <row r="34" spans="1:10" ht="15.75" x14ac:dyDescent="0.25">
      <c r="A34" s="10" t="s">
        <v>71</v>
      </c>
      <c r="B34" s="22" t="s">
        <v>43</v>
      </c>
      <c r="C34" s="23" t="s">
        <v>44</v>
      </c>
      <c r="D34" s="15"/>
      <c r="E34" s="15"/>
      <c r="F34" s="16">
        <v>800</v>
      </c>
      <c r="G34" s="15"/>
      <c r="H34" s="15"/>
      <c r="I34" s="17">
        <f t="shared" si="0"/>
        <v>800</v>
      </c>
      <c r="J34" s="15"/>
    </row>
    <row r="35" spans="1:10" ht="15.75" x14ac:dyDescent="0.25">
      <c r="A35" s="19"/>
      <c r="B35" s="194" t="s">
        <v>45</v>
      </c>
      <c r="C35" s="194"/>
      <c r="D35" s="194"/>
      <c r="E35" s="194"/>
      <c r="F35" s="20">
        <f>SUM(F11:F34)</f>
        <v>50000</v>
      </c>
      <c r="G35" s="20">
        <f>SUM(G11:G34)</f>
        <v>0</v>
      </c>
      <c r="H35" s="20">
        <f>SUM(H11:H34)</f>
        <v>0</v>
      </c>
      <c r="I35" s="20">
        <f>SUM(I11:I34)</f>
        <v>50000</v>
      </c>
      <c r="J35" s="21">
        <f>SUM(J11:J34)</f>
        <v>0</v>
      </c>
    </row>
  </sheetData>
  <mergeCells count="20">
    <mergeCell ref="A2:B2"/>
    <mergeCell ref="C2:E2"/>
    <mergeCell ref="A3:B3"/>
    <mergeCell ref="C3:E3"/>
    <mergeCell ref="A4:B4"/>
    <mergeCell ref="C4:E4"/>
    <mergeCell ref="A8:A9"/>
    <mergeCell ref="A6:J6"/>
    <mergeCell ref="A5:J5"/>
    <mergeCell ref="B35:E35"/>
    <mergeCell ref="B31:B33"/>
    <mergeCell ref="B18:B27"/>
    <mergeCell ref="B11:B17"/>
    <mergeCell ref="J8:J9"/>
    <mergeCell ref="G8:I8"/>
    <mergeCell ref="F8:F9"/>
    <mergeCell ref="E8:E9"/>
    <mergeCell ref="D8:D9"/>
    <mergeCell ref="C8:C9"/>
    <mergeCell ref="B8:B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workbookViewId="0">
      <selection activeCell="L23" sqref="L23"/>
    </sheetView>
  </sheetViews>
  <sheetFormatPr defaultColWidth="8.85546875" defaultRowHeight="15" x14ac:dyDescent="0.25"/>
  <cols>
    <col min="3" max="3" width="28.42578125" customWidth="1"/>
    <col min="6" max="6" width="20.85546875" bestFit="1" customWidth="1"/>
    <col min="10" max="10" width="26" bestFit="1" customWidth="1"/>
    <col min="11" max="11" width="22.140625" customWidth="1"/>
  </cols>
  <sheetData>
    <row r="1" spans="1:11" ht="15.75" x14ac:dyDescent="0.25">
      <c r="A1" s="1"/>
      <c r="B1" s="1"/>
      <c r="C1" s="1"/>
      <c r="D1" s="1"/>
      <c r="E1" s="1"/>
      <c r="F1" s="1"/>
      <c r="G1" s="1"/>
      <c r="H1" s="1"/>
      <c r="I1" s="1"/>
      <c r="J1" s="2" t="s">
        <v>95</v>
      </c>
      <c r="K1" s="25"/>
    </row>
    <row r="2" spans="1:11" ht="15.75" x14ac:dyDescent="0.25">
      <c r="A2" s="181" t="s">
        <v>1</v>
      </c>
      <c r="B2" s="181"/>
      <c r="C2" s="178" t="s">
        <v>74</v>
      </c>
      <c r="D2" s="178"/>
      <c r="E2" s="178"/>
      <c r="F2" s="178"/>
      <c r="G2" s="178"/>
      <c r="H2" s="3"/>
      <c r="I2" s="3"/>
      <c r="J2" s="3"/>
      <c r="K2" s="25"/>
    </row>
    <row r="3" spans="1:11" ht="15.75" x14ac:dyDescent="0.25">
      <c r="A3" s="179" t="s">
        <v>3</v>
      </c>
      <c r="B3" s="180"/>
      <c r="C3" s="178" t="s">
        <v>74</v>
      </c>
      <c r="D3" s="178"/>
      <c r="E3" s="178"/>
      <c r="F3" s="178"/>
      <c r="G3" s="178"/>
      <c r="H3" s="3"/>
      <c r="I3" s="3"/>
      <c r="J3" s="3"/>
      <c r="K3" s="25"/>
    </row>
    <row r="4" spans="1:11" ht="15.75" x14ac:dyDescent="0.25">
      <c r="A4" s="181" t="s">
        <v>4</v>
      </c>
      <c r="B4" s="181"/>
      <c r="C4" s="203" t="s">
        <v>5</v>
      </c>
      <c r="D4" s="203"/>
      <c r="E4" s="203"/>
      <c r="F4" s="203"/>
      <c r="G4" s="203"/>
      <c r="H4" s="3"/>
      <c r="I4" s="3"/>
      <c r="J4" s="3"/>
      <c r="K4" s="25"/>
    </row>
    <row r="5" spans="1:11" ht="15.75" x14ac:dyDescent="0.25">
      <c r="A5" s="186"/>
      <c r="B5" s="186"/>
      <c r="C5" s="186"/>
      <c r="D5" s="186"/>
      <c r="E5" s="186"/>
      <c r="F5" s="186"/>
      <c r="G5" s="186"/>
      <c r="H5" s="186"/>
      <c r="I5" s="186"/>
      <c r="J5" s="186"/>
      <c r="K5" s="25"/>
    </row>
    <row r="6" spans="1:11" ht="33.75" customHeight="1" x14ac:dyDescent="0.25">
      <c r="A6" s="193" t="s">
        <v>98</v>
      </c>
      <c r="B6" s="193"/>
      <c r="C6" s="193"/>
      <c r="D6" s="193"/>
      <c r="E6" s="193"/>
      <c r="F6" s="193"/>
      <c r="G6" s="193"/>
      <c r="H6" s="193"/>
      <c r="I6" s="193"/>
      <c r="J6" s="193"/>
      <c r="K6" s="25"/>
    </row>
    <row r="7" spans="1:11" ht="15.75" x14ac:dyDescent="0.25">
      <c r="A7" s="207" t="s">
        <v>8</v>
      </c>
      <c r="B7" s="207" t="s">
        <v>9</v>
      </c>
      <c r="C7" s="207" t="s">
        <v>10</v>
      </c>
      <c r="D7" s="207" t="s">
        <v>11</v>
      </c>
      <c r="E7" s="207" t="s">
        <v>12</v>
      </c>
      <c r="F7" s="207" t="s">
        <v>94</v>
      </c>
      <c r="G7" s="207" t="s">
        <v>13</v>
      </c>
      <c r="H7" s="207"/>
      <c r="I7" s="207"/>
      <c r="J7" s="207"/>
      <c r="K7" s="13"/>
    </row>
    <row r="8" spans="1:11" ht="15.75" x14ac:dyDescent="0.25">
      <c r="A8" s="207"/>
      <c r="B8" s="207"/>
      <c r="C8" s="207"/>
      <c r="D8" s="207"/>
      <c r="E8" s="207"/>
      <c r="F8" s="207"/>
      <c r="G8" s="13">
        <v>2017</v>
      </c>
      <c r="H8" s="13">
        <v>2018</v>
      </c>
      <c r="I8" s="13">
        <v>2019</v>
      </c>
      <c r="J8" s="13">
        <v>2020</v>
      </c>
      <c r="K8" s="13" t="s">
        <v>96</v>
      </c>
    </row>
    <row r="9" spans="1:11" ht="15.75" x14ac:dyDescent="0.25">
      <c r="A9" s="7">
        <v>1</v>
      </c>
      <c r="B9" s="8">
        <v>2</v>
      </c>
      <c r="C9" s="8">
        <v>3</v>
      </c>
      <c r="D9" s="7">
        <v>4</v>
      </c>
      <c r="E9" s="8">
        <v>5</v>
      </c>
      <c r="F9" s="8">
        <v>6</v>
      </c>
      <c r="G9" s="8">
        <v>7</v>
      </c>
      <c r="H9" s="8">
        <v>8</v>
      </c>
      <c r="I9" s="8">
        <v>9</v>
      </c>
      <c r="J9" s="8">
        <v>10</v>
      </c>
      <c r="K9" s="8">
        <v>13</v>
      </c>
    </row>
    <row r="10" spans="1:11" ht="15.75" x14ac:dyDescent="0.25">
      <c r="A10" s="204" t="s">
        <v>73</v>
      </c>
      <c r="B10" s="204"/>
      <c r="C10" s="204"/>
      <c r="D10" s="204"/>
      <c r="E10" s="204"/>
      <c r="F10" s="204"/>
      <c r="G10" s="204"/>
      <c r="H10" s="204"/>
      <c r="I10" s="204"/>
      <c r="J10" s="204"/>
      <c r="K10" s="204"/>
    </row>
    <row r="11" spans="1:11" ht="15.75" x14ac:dyDescent="0.25">
      <c r="A11" s="26" t="s">
        <v>16</v>
      </c>
      <c r="B11" s="27"/>
      <c r="C11" s="28" t="s">
        <v>75</v>
      </c>
      <c r="D11" s="29">
        <v>22</v>
      </c>
      <c r="E11" s="30">
        <f>F11/D11</f>
        <v>477.27272727272725</v>
      </c>
      <c r="F11" s="31">
        <f>SUM(G11:J11)</f>
        <v>10500</v>
      </c>
      <c r="G11" s="32">
        <v>5000</v>
      </c>
      <c r="H11" s="33">
        <v>3000</v>
      </c>
      <c r="I11" s="32">
        <v>2500</v>
      </c>
      <c r="J11" s="34">
        <v>0</v>
      </c>
      <c r="K11" s="35">
        <v>2000</v>
      </c>
    </row>
    <row r="12" spans="1:11" ht="15.75" x14ac:dyDescent="0.25">
      <c r="A12" s="26" t="s">
        <v>19</v>
      </c>
      <c r="B12" s="28"/>
      <c r="C12" s="29" t="s">
        <v>76</v>
      </c>
      <c r="D12" s="29">
        <v>22</v>
      </c>
      <c r="E12" s="30">
        <f t="shared" ref="E12:E30" si="0">F12/D12</f>
        <v>376.36363636363637</v>
      </c>
      <c r="F12" s="31">
        <f t="shared" ref="F12:F30" si="1">SUM(G12:J12)</f>
        <v>8280</v>
      </c>
      <c r="G12" s="32">
        <v>3080</v>
      </c>
      <c r="H12" s="33">
        <v>3200</v>
      </c>
      <c r="I12" s="32">
        <v>2000</v>
      </c>
      <c r="J12" s="34">
        <v>0</v>
      </c>
      <c r="K12" s="35">
        <v>2000</v>
      </c>
    </row>
    <row r="13" spans="1:11" ht="15.75" x14ac:dyDescent="0.25">
      <c r="A13" s="26" t="s">
        <v>21</v>
      </c>
      <c r="B13" s="28"/>
      <c r="C13" s="29" t="s">
        <v>77</v>
      </c>
      <c r="D13" s="29">
        <v>6</v>
      </c>
      <c r="E13" s="30">
        <f t="shared" si="0"/>
        <v>53.666666666666664</v>
      </c>
      <c r="F13" s="31">
        <f t="shared" si="1"/>
        <v>322</v>
      </c>
      <c r="G13" s="32">
        <v>0</v>
      </c>
      <c r="H13" s="33">
        <v>0</v>
      </c>
      <c r="I13" s="32">
        <v>0</v>
      </c>
      <c r="J13" s="34">
        <v>322</v>
      </c>
      <c r="K13" s="35">
        <v>2000</v>
      </c>
    </row>
    <row r="14" spans="1:11" ht="31.5" x14ac:dyDescent="0.25">
      <c r="A14" s="26" t="s">
        <v>23</v>
      </c>
      <c r="B14" s="28"/>
      <c r="C14" s="28" t="s">
        <v>78</v>
      </c>
      <c r="D14" s="29">
        <v>10</v>
      </c>
      <c r="E14" s="30">
        <f t="shared" si="0"/>
        <v>1864.3</v>
      </c>
      <c r="F14" s="31">
        <f t="shared" si="1"/>
        <v>18643</v>
      </c>
      <c r="G14" s="32">
        <v>10702</v>
      </c>
      <c r="H14" s="33">
        <f>2353+2353+235</f>
        <v>4941</v>
      </c>
      <c r="I14" s="32">
        <v>3000</v>
      </c>
      <c r="J14" s="34">
        <v>0</v>
      </c>
      <c r="K14" s="35">
        <v>1000</v>
      </c>
    </row>
    <row r="15" spans="1:11" ht="15.75" x14ac:dyDescent="0.25">
      <c r="A15" s="26" t="s">
        <v>24</v>
      </c>
      <c r="B15" s="28"/>
      <c r="C15" s="28" t="s">
        <v>79</v>
      </c>
      <c r="D15" s="29">
        <v>2</v>
      </c>
      <c r="E15" s="30">
        <f t="shared" si="0"/>
        <v>2454.5</v>
      </c>
      <c r="F15" s="31">
        <f t="shared" si="1"/>
        <v>4909</v>
      </c>
      <c r="G15" s="32">
        <v>1582</v>
      </c>
      <c r="H15" s="33">
        <f>1620+390</f>
        <v>2010</v>
      </c>
      <c r="I15" s="32">
        <f>1280+37</f>
        <v>1317</v>
      </c>
      <c r="J15" s="34">
        <v>0</v>
      </c>
      <c r="K15" s="35">
        <v>1000</v>
      </c>
    </row>
    <row r="16" spans="1:11" ht="31.5" x14ac:dyDescent="0.25">
      <c r="A16" s="26" t="s">
        <v>26</v>
      </c>
      <c r="B16" s="28"/>
      <c r="C16" s="28" t="s">
        <v>80</v>
      </c>
      <c r="D16" s="29">
        <v>3</v>
      </c>
      <c r="E16" s="30">
        <f t="shared" si="0"/>
        <v>469.33333333333331</v>
      </c>
      <c r="F16" s="31">
        <f t="shared" si="1"/>
        <v>1408</v>
      </c>
      <c r="G16" s="32">
        <v>346</v>
      </c>
      <c r="H16" s="33">
        <f>630+152</f>
        <v>782</v>
      </c>
      <c r="I16" s="32">
        <v>280</v>
      </c>
      <c r="J16" s="34">
        <v>0</v>
      </c>
      <c r="K16" s="35">
        <v>1000</v>
      </c>
    </row>
    <row r="17" spans="1:11" ht="15.75" x14ac:dyDescent="0.25">
      <c r="A17" s="26" t="s">
        <v>27</v>
      </c>
      <c r="B17" s="28"/>
      <c r="C17" s="28" t="s">
        <v>81</v>
      </c>
      <c r="D17" s="29">
        <v>2</v>
      </c>
      <c r="E17" s="30">
        <f t="shared" si="0"/>
        <v>994.5</v>
      </c>
      <c r="F17" s="31">
        <f t="shared" si="1"/>
        <v>1989</v>
      </c>
      <c r="G17" s="32">
        <v>622</v>
      </c>
      <c r="H17" s="33">
        <f>600+145</f>
        <v>745</v>
      </c>
      <c r="I17" s="32">
        <v>622</v>
      </c>
      <c r="J17" s="34">
        <v>0</v>
      </c>
      <c r="K17" s="35">
        <v>1000</v>
      </c>
    </row>
    <row r="18" spans="1:11" ht="15.75" x14ac:dyDescent="0.25">
      <c r="A18" s="26" t="s">
        <v>29</v>
      </c>
      <c r="B18" s="28"/>
      <c r="C18" s="28" t="s">
        <v>82</v>
      </c>
      <c r="D18" s="29">
        <v>1</v>
      </c>
      <c r="E18" s="30">
        <f t="shared" si="0"/>
        <v>5136</v>
      </c>
      <c r="F18" s="31">
        <f t="shared" si="1"/>
        <v>5136</v>
      </c>
      <c r="G18" s="32">
        <v>494</v>
      </c>
      <c r="H18" s="33">
        <f>3580+862</f>
        <v>4442</v>
      </c>
      <c r="I18" s="32">
        <v>200</v>
      </c>
      <c r="J18" s="34">
        <v>0</v>
      </c>
      <c r="K18" s="35">
        <v>1000</v>
      </c>
    </row>
    <row r="19" spans="1:11" ht="47.25" x14ac:dyDescent="0.25">
      <c r="A19" s="26" t="s">
        <v>31</v>
      </c>
      <c r="B19" s="28"/>
      <c r="C19" s="28" t="s">
        <v>83</v>
      </c>
      <c r="D19" s="36">
        <v>1</v>
      </c>
      <c r="E19" s="30">
        <f t="shared" si="0"/>
        <v>12494</v>
      </c>
      <c r="F19" s="31">
        <f t="shared" si="1"/>
        <v>12494</v>
      </c>
      <c r="G19" s="32">
        <v>4494</v>
      </c>
      <c r="H19" s="33">
        <f>2000+1500</f>
        <v>3500</v>
      </c>
      <c r="I19" s="32">
        <v>4500</v>
      </c>
      <c r="J19" s="34">
        <v>0</v>
      </c>
      <c r="K19" s="37">
        <v>2000</v>
      </c>
    </row>
    <row r="20" spans="1:11" ht="15.75" x14ac:dyDescent="0.25">
      <c r="A20" s="26" t="s">
        <v>57</v>
      </c>
      <c r="B20" s="28"/>
      <c r="C20" s="28" t="s">
        <v>84</v>
      </c>
      <c r="D20" s="29">
        <v>5</v>
      </c>
      <c r="E20" s="30">
        <f t="shared" si="0"/>
        <v>687.4</v>
      </c>
      <c r="F20" s="31">
        <f t="shared" si="1"/>
        <v>3437</v>
      </c>
      <c r="G20" s="32">
        <v>2237</v>
      </c>
      <c r="H20" s="33">
        <v>0</v>
      </c>
      <c r="I20" s="32">
        <v>1200</v>
      </c>
      <c r="J20" s="34">
        <v>0</v>
      </c>
      <c r="K20" s="37">
        <v>2000</v>
      </c>
    </row>
    <row r="21" spans="1:11" ht="15.75" x14ac:dyDescent="0.25">
      <c r="A21" s="26" t="s">
        <v>58</v>
      </c>
      <c r="B21" s="28"/>
      <c r="C21" s="28" t="s">
        <v>85</v>
      </c>
      <c r="D21" s="29">
        <v>5</v>
      </c>
      <c r="E21" s="30">
        <f t="shared" si="0"/>
        <v>1920</v>
      </c>
      <c r="F21" s="31">
        <f t="shared" si="1"/>
        <v>9600</v>
      </c>
      <c r="G21" s="32">
        <v>3600</v>
      </c>
      <c r="H21" s="33">
        <v>4000</v>
      </c>
      <c r="I21" s="32">
        <v>2000</v>
      </c>
      <c r="J21" s="34">
        <v>0</v>
      </c>
      <c r="K21" s="29">
        <v>2000</v>
      </c>
    </row>
    <row r="22" spans="1:11" ht="31.5" x14ac:dyDescent="0.25">
      <c r="A22" s="26" t="s">
        <v>59</v>
      </c>
      <c r="B22" s="28"/>
      <c r="C22" s="28" t="s">
        <v>86</v>
      </c>
      <c r="D22" s="29">
        <v>6</v>
      </c>
      <c r="E22" s="30">
        <f t="shared" si="0"/>
        <v>7864.5</v>
      </c>
      <c r="F22" s="31">
        <f t="shared" si="1"/>
        <v>47187</v>
      </c>
      <c r="G22" s="32">
        <v>0</v>
      </c>
      <c r="H22" s="33">
        <v>3360</v>
      </c>
      <c r="I22" s="32">
        <f>26217+1110</f>
        <v>27327</v>
      </c>
      <c r="J22" s="34">
        <v>16500</v>
      </c>
      <c r="K22" s="37" t="s">
        <v>97</v>
      </c>
    </row>
    <row r="23" spans="1:11" ht="15.75" x14ac:dyDescent="0.25">
      <c r="A23" s="26" t="s">
        <v>60</v>
      </c>
      <c r="B23" s="28"/>
      <c r="C23" s="38" t="s">
        <v>87</v>
      </c>
      <c r="D23" s="29">
        <v>1</v>
      </c>
      <c r="E23" s="30">
        <f t="shared" si="0"/>
        <v>2000</v>
      </c>
      <c r="F23" s="31">
        <f t="shared" si="1"/>
        <v>2000</v>
      </c>
      <c r="G23" s="32">
        <v>1300</v>
      </c>
      <c r="H23" s="33">
        <v>700</v>
      </c>
      <c r="I23" s="32">
        <v>0</v>
      </c>
      <c r="J23" s="34">
        <v>0</v>
      </c>
      <c r="K23" s="35"/>
    </row>
    <row r="24" spans="1:11" ht="15.75" x14ac:dyDescent="0.25">
      <c r="A24" s="26" t="s">
        <v>61</v>
      </c>
      <c r="B24" s="28"/>
      <c r="C24" s="39" t="s">
        <v>88</v>
      </c>
      <c r="D24" s="29">
        <v>1</v>
      </c>
      <c r="E24" s="30">
        <f t="shared" si="0"/>
        <v>2100</v>
      </c>
      <c r="F24" s="31">
        <f t="shared" si="1"/>
        <v>2100</v>
      </c>
      <c r="G24" s="32">
        <v>0</v>
      </c>
      <c r="H24" s="33">
        <v>100</v>
      </c>
      <c r="I24" s="32">
        <v>2000</v>
      </c>
      <c r="J24" s="34">
        <v>0</v>
      </c>
      <c r="K24" s="35"/>
    </row>
    <row r="25" spans="1:11" ht="15.75" x14ac:dyDescent="0.25">
      <c r="A25" s="205" t="s">
        <v>49</v>
      </c>
      <c r="B25" s="205"/>
      <c r="C25" s="205"/>
      <c r="D25" s="205"/>
      <c r="E25" s="205"/>
      <c r="F25" s="205"/>
      <c r="G25" s="205"/>
      <c r="H25" s="205"/>
      <c r="I25" s="205"/>
      <c r="J25" s="205"/>
      <c r="K25" s="205"/>
    </row>
    <row r="26" spans="1:11" ht="15.75" x14ac:dyDescent="0.25">
      <c r="A26" s="26" t="s">
        <v>62</v>
      </c>
      <c r="B26" s="27"/>
      <c r="C26" s="39" t="s">
        <v>89</v>
      </c>
      <c r="D26" s="29">
        <v>8</v>
      </c>
      <c r="E26" s="30">
        <f t="shared" si="0"/>
        <v>953.875</v>
      </c>
      <c r="F26" s="31">
        <f t="shared" si="1"/>
        <v>7631</v>
      </c>
      <c r="G26" s="32">
        <v>2486</v>
      </c>
      <c r="H26" s="33">
        <f>3800+1100+245</f>
        <v>5145</v>
      </c>
      <c r="I26" s="32">
        <v>0</v>
      </c>
      <c r="J26" s="34">
        <v>0</v>
      </c>
      <c r="K26" s="35"/>
    </row>
    <row r="27" spans="1:11" ht="15.75" x14ac:dyDescent="0.25">
      <c r="A27" s="26" t="s">
        <v>63</v>
      </c>
      <c r="B27" s="27"/>
      <c r="C27" s="39" t="s">
        <v>90</v>
      </c>
      <c r="D27" s="29">
        <v>6</v>
      </c>
      <c r="E27" s="30">
        <f t="shared" si="0"/>
        <v>766.66666666666663</v>
      </c>
      <c r="F27" s="31">
        <f t="shared" si="1"/>
        <v>4600</v>
      </c>
      <c r="G27" s="32">
        <v>0</v>
      </c>
      <c r="H27" s="33">
        <v>1600</v>
      </c>
      <c r="I27" s="32">
        <v>0</v>
      </c>
      <c r="J27" s="34">
        <v>3000</v>
      </c>
      <c r="K27" s="35"/>
    </row>
    <row r="28" spans="1:11" ht="15.75" x14ac:dyDescent="0.25">
      <c r="A28" s="26" t="s">
        <v>64</v>
      </c>
      <c r="B28" s="27"/>
      <c r="C28" s="39" t="s">
        <v>91</v>
      </c>
      <c r="D28" s="29">
        <v>2</v>
      </c>
      <c r="E28" s="30">
        <f t="shared" si="0"/>
        <v>525</v>
      </c>
      <c r="F28" s="31">
        <f t="shared" si="1"/>
        <v>1050</v>
      </c>
      <c r="G28" s="32">
        <v>0</v>
      </c>
      <c r="H28" s="33">
        <f>1000+50</f>
        <v>1050</v>
      </c>
      <c r="I28" s="32">
        <v>0</v>
      </c>
      <c r="J28" s="34">
        <v>0</v>
      </c>
      <c r="K28" s="35"/>
    </row>
    <row r="29" spans="1:11" ht="31.5" x14ac:dyDescent="0.25">
      <c r="A29" s="26" t="s">
        <v>65</v>
      </c>
      <c r="B29" s="27"/>
      <c r="C29" s="39" t="s">
        <v>92</v>
      </c>
      <c r="D29" s="29">
        <v>1</v>
      </c>
      <c r="E29" s="30">
        <f t="shared" si="0"/>
        <v>25696</v>
      </c>
      <c r="F29" s="31">
        <f t="shared" si="1"/>
        <v>25696</v>
      </c>
      <c r="G29" s="32">
        <v>3900</v>
      </c>
      <c r="H29" s="33">
        <f>11178+2600</f>
        <v>13778</v>
      </c>
      <c r="I29" s="32">
        <v>2018</v>
      </c>
      <c r="J29" s="34">
        <v>6000</v>
      </c>
      <c r="K29" s="37" t="s">
        <v>97</v>
      </c>
    </row>
    <row r="30" spans="1:11" ht="31.5" x14ac:dyDescent="0.25">
      <c r="A30" s="26" t="s">
        <v>66</v>
      </c>
      <c r="B30" s="27"/>
      <c r="C30" s="39" t="s">
        <v>93</v>
      </c>
      <c r="D30" s="29">
        <v>1</v>
      </c>
      <c r="E30" s="30">
        <f t="shared" si="0"/>
        <v>1734</v>
      </c>
      <c r="F30" s="31">
        <f t="shared" si="1"/>
        <v>1734</v>
      </c>
      <c r="G30" s="32">
        <v>0</v>
      </c>
      <c r="H30" s="33">
        <f>600+1134</f>
        <v>1734</v>
      </c>
      <c r="I30" s="32">
        <v>0</v>
      </c>
      <c r="J30" s="34">
        <v>0</v>
      </c>
      <c r="K30" s="35"/>
    </row>
    <row r="31" spans="1:11" ht="15.75" x14ac:dyDescent="0.25">
      <c r="A31" s="40"/>
      <c r="B31" s="206" t="s">
        <v>45</v>
      </c>
      <c r="C31" s="206"/>
      <c r="D31" s="206"/>
      <c r="E31" s="206"/>
      <c r="F31" s="41">
        <f>SUM(F11:F30)</f>
        <v>168716</v>
      </c>
      <c r="G31" s="41">
        <f t="shared" ref="G31:J31" si="2">SUM(G11:G30)</f>
        <v>39843</v>
      </c>
      <c r="H31" s="41">
        <f t="shared" si="2"/>
        <v>54087</v>
      </c>
      <c r="I31" s="41">
        <f t="shared" si="2"/>
        <v>48964</v>
      </c>
      <c r="J31" s="41">
        <f t="shared" si="2"/>
        <v>25822</v>
      </c>
      <c r="K31" s="42"/>
    </row>
  </sheetData>
  <mergeCells count="18">
    <mergeCell ref="A6:J6"/>
    <mergeCell ref="A10:K10"/>
    <mergeCell ref="A25:K25"/>
    <mergeCell ref="B31:E31"/>
    <mergeCell ref="A5:J5"/>
    <mergeCell ref="A7:A8"/>
    <mergeCell ref="B7:B8"/>
    <mergeCell ref="C7:C8"/>
    <mergeCell ref="D7:D8"/>
    <mergeCell ref="E7:E8"/>
    <mergeCell ref="F7:F8"/>
    <mergeCell ref="G7:J7"/>
    <mergeCell ref="A2:B2"/>
    <mergeCell ref="C2:G2"/>
    <mergeCell ref="A3:B3"/>
    <mergeCell ref="C3:G3"/>
    <mergeCell ref="A4:B4"/>
    <mergeCell ref="C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010B4-9450-4412-8994-6BCA2F39597C}">
  <dimension ref="A1:M25"/>
  <sheetViews>
    <sheetView workbookViewId="0">
      <selection activeCell="D28" sqref="D28"/>
    </sheetView>
  </sheetViews>
  <sheetFormatPr defaultRowHeight="15.75" x14ac:dyDescent="0.25"/>
  <cols>
    <col min="1" max="1" width="6.140625" style="1" customWidth="1"/>
    <col min="2" max="2" width="41.42578125" style="1" customWidth="1"/>
    <col min="3" max="3" width="22.5703125" style="1" customWidth="1"/>
    <col min="4" max="4" width="10.140625" style="1" customWidth="1"/>
    <col min="5" max="5" width="15.140625" style="1" customWidth="1"/>
    <col min="6" max="6" width="19" style="1" customWidth="1"/>
    <col min="7" max="8" width="5.5703125" style="1" bestFit="1" customWidth="1"/>
    <col min="9" max="9" width="10.140625" style="1" bestFit="1" customWidth="1"/>
    <col min="10" max="10" width="12.28515625" style="1" customWidth="1"/>
    <col min="11" max="11" width="12" style="1" customWidth="1"/>
    <col min="12" max="12" width="26.42578125" style="1" customWidth="1"/>
    <col min="13" max="16384" width="9.140625" style="1"/>
  </cols>
  <sheetData>
    <row r="1" spans="1:13" x14ac:dyDescent="0.25">
      <c r="L1" s="2" t="s">
        <v>296</v>
      </c>
      <c r="M1" s="135"/>
    </row>
    <row r="2" spans="1:13" x14ac:dyDescent="0.25">
      <c r="A2" s="181" t="s">
        <v>1</v>
      </c>
      <c r="B2" s="181"/>
      <c r="C2" s="178" t="s">
        <v>297</v>
      </c>
      <c r="D2" s="178"/>
      <c r="E2" s="178"/>
      <c r="F2" s="3"/>
      <c r="G2" s="3"/>
      <c r="H2" s="3"/>
      <c r="I2" s="3"/>
      <c r="J2" s="3"/>
      <c r="K2" s="3"/>
      <c r="L2" s="3"/>
    </row>
    <row r="3" spans="1:13" x14ac:dyDescent="0.25">
      <c r="A3" s="179" t="s">
        <v>3</v>
      </c>
      <c r="B3" s="180"/>
      <c r="C3" s="178" t="s">
        <v>297</v>
      </c>
      <c r="D3" s="178"/>
      <c r="E3" s="178"/>
      <c r="F3" s="3"/>
      <c r="G3" s="3"/>
      <c r="H3" s="3"/>
      <c r="I3" s="3"/>
      <c r="J3" s="3"/>
      <c r="K3" s="3"/>
      <c r="L3" s="4"/>
    </row>
    <row r="4" spans="1:13" x14ac:dyDescent="0.25">
      <c r="A4" s="181" t="s">
        <v>4</v>
      </c>
      <c r="B4" s="181"/>
      <c r="C4" s="203" t="s">
        <v>5</v>
      </c>
      <c r="D4" s="203"/>
      <c r="E4" s="203"/>
      <c r="F4" s="3"/>
      <c r="G4" s="3"/>
      <c r="H4" s="3"/>
      <c r="I4" s="3"/>
      <c r="J4" s="3"/>
      <c r="K4" s="3"/>
      <c r="L4" s="3"/>
    </row>
    <row r="5" spans="1:13" x14ac:dyDescent="0.25">
      <c r="A5" s="186" t="s">
        <v>298</v>
      </c>
      <c r="B5" s="186"/>
      <c r="C5" s="186"/>
      <c r="D5" s="186"/>
      <c r="E5" s="186"/>
      <c r="F5" s="186"/>
      <c r="G5" s="186"/>
      <c r="H5" s="186"/>
      <c r="I5" s="186"/>
      <c r="J5" s="186"/>
      <c r="K5" s="186"/>
      <c r="L5" s="186"/>
    </row>
    <row r="6" spans="1:13" x14ac:dyDescent="0.25">
      <c r="A6" s="209" t="s">
        <v>101</v>
      </c>
      <c r="B6" s="209"/>
      <c r="C6" s="209"/>
      <c r="D6" s="209"/>
      <c r="E6" s="209"/>
      <c r="F6" s="209"/>
      <c r="G6" s="209"/>
      <c r="H6" s="209"/>
      <c r="I6" s="209"/>
      <c r="J6" s="209"/>
      <c r="K6" s="209"/>
      <c r="L6" s="209"/>
    </row>
    <row r="7" spans="1:13" x14ac:dyDescent="0.25">
      <c r="A7" s="5"/>
      <c r="B7" s="5"/>
      <c r="C7" s="5"/>
      <c r="D7" s="5"/>
      <c r="E7" s="5"/>
      <c r="F7" s="5"/>
      <c r="G7" s="5"/>
      <c r="H7" s="5"/>
      <c r="I7" s="5"/>
      <c r="J7" s="5"/>
      <c r="K7" s="5"/>
      <c r="L7" s="6" t="s">
        <v>7</v>
      </c>
      <c r="M7" s="135"/>
    </row>
    <row r="8" spans="1:13" s="136" customFormat="1" x14ac:dyDescent="0.25">
      <c r="A8" s="191" t="s">
        <v>8</v>
      </c>
      <c r="B8" s="191" t="s">
        <v>9</v>
      </c>
      <c r="C8" s="191" t="s">
        <v>10</v>
      </c>
      <c r="D8" s="191" t="s">
        <v>11</v>
      </c>
      <c r="E8" s="191" t="s">
        <v>12</v>
      </c>
      <c r="F8" s="191" t="s">
        <v>94</v>
      </c>
      <c r="G8" s="210" t="s">
        <v>13</v>
      </c>
      <c r="H8" s="211"/>
      <c r="I8" s="211"/>
      <c r="J8" s="211"/>
      <c r="K8" s="212"/>
      <c r="L8" s="191" t="s">
        <v>299</v>
      </c>
    </row>
    <row r="9" spans="1:13" s="136" customFormat="1" x14ac:dyDescent="0.25">
      <c r="A9" s="192"/>
      <c r="B9" s="192"/>
      <c r="C9" s="192"/>
      <c r="D9" s="192"/>
      <c r="E9" s="192"/>
      <c r="F9" s="192"/>
      <c r="G9" s="134">
        <v>2017</v>
      </c>
      <c r="H9" s="134">
        <v>2018</v>
      </c>
      <c r="I9" s="134">
        <v>2019</v>
      </c>
      <c r="J9" s="134">
        <v>2020</v>
      </c>
      <c r="K9" s="134">
        <v>2021</v>
      </c>
      <c r="L9" s="192"/>
    </row>
    <row r="10" spans="1:13" s="137" customFormat="1" x14ac:dyDescent="0.25">
      <c r="A10" s="7">
        <v>1</v>
      </c>
      <c r="B10" s="8">
        <v>2</v>
      </c>
      <c r="C10" s="8">
        <v>3</v>
      </c>
      <c r="D10" s="7">
        <v>4</v>
      </c>
      <c r="E10" s="8">
        <v>5</v>
      </c>
      <c r="F10" s="9">
        <v>6</v>
      </c>
      <c r="G10" s="9">
        <v>7</v>
      </c>
      <c r="H10" s="9">
        <v>8</v>
      </c>
      <c r="I10" s="9">
        <v>9</v>
      </c>
      <c r="J10" s="9">
        <v>10</v>
      </c>
      <c r="K10" s="9">
        <v>11</v>
      </c>
      <c r="L10" s="8">
        <v>12</v>
      </c>
    </row>
    <row r="11" spans="1:13" x14ac:dyDescent="0.25">
      <c r="A11" s="10" t="s">
        <v>16</v>
      </c>
      <c r="B11" s="138" t="s">
        <v>300</v>
      </c>
      <c r="C11" s="83"/>
      <c r="D11" s="83"/>
      <c r="E11" s="83"/>
      <c r="F11" s="139"/>
      <c r="G11" s="139"/>
      <c r="H11" s="139"/>
      <c r="I11" s="139"/>
      <c r="J11" s="139"/>
      <c r="K11" s="139"/>
      <c r="L11" s="86">
        <v>1000</v>
      </c>
    </row>
    <row r="12" spans="1:13" x14ac:dyDescent="0.25">
      <c r="A12" s="10" t="s">
        <v>301</v>
      </c>
      <c r="B12" s="87" t="s">
        <v>302</v>
      </c>
      <c r="C12" s="83" t="s">
        <v>303</v>
      </c>
      <c r="D12" s="140">
        <v>1300.8</v>
      </c>
      <c r="E12" s="83">
        <v>140</v>
      </c>
      <c r="F12" s="139">
        <f>E12*D12</f>
        <v>182112</v>
      </c>
      <c r="G12" s="139"/>
      <c r="H12" s="139"/>
      <c r="I12" s="139">
        <v>50115</v>
      </c>
      <c r="J12" s="139">
        <v>66000</v>
      </c>
      <c r="K12" s="139">
        <v>65997</v>
      </c>
      <c r="L12" s="86">
        <v>1150</v>
      </c>
    </row>
    <row r="13" spans="1:13" x14ac:dyDescent="0.25">
      <c r="A13" s="10" t="s">
        <v>304</v>
      </c>
      <c r="B13" s="87" t="s">
        <v>305</v>
      </c>
      <c r="C13" s="83" t="s">
        <v>306</v>
      </c>
      <c r="D13" s="83">
        <v>36</v>
      </c>
      <c r="E13" s="83">
        <v>9263</v>
      </c>
      <c r="F13" s="139">
        <f t="shared" ref="F13:F19" si="0">E13*D13</f>
        <v>333468</v>
      </c>
      <c r="G13" s="139"/>
      <c r="H13" s="139"/>
      <c r="I13" s="139">
        <v>120192</v>
      </c>
      <c r="J13" s="139">
        <v>106634</v>
      </c>
      <c r="K13" s="139">
        <v>106642</v>
      </c>
      <c r="L13" s="86">
        <v>1150</v>
      </c>
    </row>
    <row r="14" spans="1:13" ht="47.25" x14ac:dyDescent="0.25">
      <c r="A14" s="10" t="s">
        <v>307</v>
      </c>
      <c r="B14" s="28" t="s">
        <v>308</v>
      </c>
      <c r="C14" s="83" t="s">
        <v>306</v>
      </c>
      <c r="D14" s="83">
        <v>36</v>
      </c>
      <c r="E14" s="83">
        <v>2185</v>
      </c>
      <c r="F14" s="139">
        <f>E14*D14</f>
        <v>78660</v>
      </c>
      <c r="G14" s="139"/>
      <c r="H14" s="139"/>
      <c r="I14" s="141">
        <v>28353</v>
      </c>
      <c r="J14" s="141">
        <v>25156</v>
      </c>
      <c r="K14" s="141">
        <v>25151</v>
      </c>
      <c r="L14" s="86">
        <v>1210</v>
      </c>
    </row>
    <row r="15" spans="1:13" x14ac:dyDescent="0.25">
      <c r="A15" s="10" t="s">
        <v>19</v>
      </c>
      <c r="B15" s="138" t="s">
        <v>309</v>
      </c>
      <c r="C15" s="83"/>
      <c r="D15" s="83"/>
      <c r="E15" s="83"/>
      <c r="F15" s="139">
        <f t="shared" si="0"/>
        <v>0</v>
      </c>
      <c r="G15" s="139"/>
      <c r="H15" s="139"/>
      <c r="I15" s="139"/>
      <c r="J15" s="139"/>
      <c r="K15" s="139"/>
      <c r="L15" s="86">
        <v>2000</v>
      </c>
    </row>
    <row r="16" spans="1:13" x14ac:dyDescent="0.25">
      <c r="A16" s="10" t="s">
        <v>134</v>
      </c>
      <c r="B16" s="29" t="s">
        <v>77</v>
      </c>
      <c r="C16" s="87" t="s">
        <v>310</v>
      </c>
      <c r="D16" s="83">
        <v>5</v>
      </c>
      <c r="E16" s="83">
        <v>608</v>
      </c>
      <c r="F16" s="139">
        <f t="shared" si="0"/>
        <v>3040</v>
      </c>
      <c r="G16" s="139"/>
      <c r="H16" s="139"/>
      <c r="I16" s="139">
        <v>500</v>
      </c>
      <c r="J16" s="139">
        <v>1156</v>
      </c>
      <c r="K16" s="139">
        <v>1270</v>
      </c>
      <c r="L16" s="86">
        <v>2100</v>
      </c>
    </row>
    <row r="17" spans="1:12" x14ac:dyDescent="0.25">
      <c r="A17" s="10" t="s">
        <v>138</v>
      </c>
      <c r="B17" s="28" t="s">
        <v>311</v>
      </c>
      <c r="C17" s="83"/>
      <c r="D17" s="83">
        <v>3</v>
      </c>
      <c r="E17" s="83"/>
      <c r="F17" s="139">
        <f t="shared" si="0"/>
        <v>0</v>
      </c>
      <c r="G17" s="139"/>
      <c r="H17" s="139"/>
      <c r="I17" s="139"/>
      <c r="J17" s="139"/>
      <c r="K17" s="139"/>
      <c r="L17" s="86">
        <v>2200</v>
      </c>
    </row>
    <row r="18" spans="1:12" x14ac:dyDescent="0.25">
      <c r="A18" s="10" t="s">
        <v>312</v>
      </c>
      <c r="B18" s="28" t="s">
        <v>313</v>
      </c>
      <c r="C18" s="83" t="s">
        <v>314</v>
      </c>
      <c r="D18" s="83">
        <v>24</v>
      </c>
      <c r="E18" s="83">
        <v>80</v>
      </c>
      <c r="F18" s="139">
        <f t="shared" si="0"/>
        <v>1920</v>
      </c>
      <c r="G18" s="139"/>
      <c r="H18" s="139"/>
      <c r="I18" s="139">
        <v>640</v>
      </c>
      <c r="J18" s="139">
        <v>640</v>
      </c>
      <c r="K18" s="139">
        <v>640</v>
      </c>
      <c r="L18" s="86"/>
    </row>
    <row r="19" spans="1:12" x14ac:dyDescent="0.25">
      <c r="A19" s="10" t="s">
        <v>142</v>
      </c>
      <c r="B19" s="29" t="s">
        <v>315</v>
      </c>
      <c r="C19" s="87" t="s">
        <v>316</v>
      </c>
      <c r="D19" s="142">
        <v>80</v>
      </c>
      <c r="E19" s="142">
        <v>10</v>
      </c>
      <c r="F19" s="139">
        <f t="shared" si="0"/>
        <v>800</v>
      </c>
      <c r="G19" s="139"/>
      <c r="H19" s="139"/>
      <c r="I19" s="139">
        <v>200</v>
      </c>
      <c r="J19" s="139">
        <v>300</v>
      </c>
      <c r="K19" s="139">
        <v>300</v>
      </c>
      <c r="L19" s="86">
        <v>2300</v>
      </c>
    </row>
    <row r="20" spans="1:12" x14ac:dyDescent="0.25">
      <c r="A20" s="91"/>
      <c r="B20" s="208" t="s">
        <v>45</v>
      </c>
      <c r="C20" s="208"/>
      <c r="D20" s="208"/>
      <c r="E20" s="208"/>
      <c r="F20" s="143">
        <f t="shared" ref="F20:K20" si="1">SUM(F11:F19)</f>
        <v>600000</v>
      </c>
      <c r="G20" s="143">
        <f t="shared" si="1"/>
        <v>0</v>
      </c>
      <c r="H20" s="143">
        <f t="shared" si="1"/>
        <v>0</v>
      </c>
      <c r="I20" s="143">
        <f t="shared" si="1"/>
        <v>200000</v>
      </c>
      <c r="J20" s="143">
        <f t="shared" si="1"/>
        <v>199886</v>
      </c>
      <c r="K20" s="143">
        <f t="shared" si="1"/>
        <v>200000</v>
      </c>
      <c r="L20" s="91"/>
    </row>
    <row r="23" spans="1:12" x14ac:dyDescent="0.25">
      <c r="C23" s="3"/>
      <c r="D23" s="144"/>
      <c r="E23" s="3"/>
      <c r="F23" s="3"/>
      <c r="G23" s="3"/>
    </row>
    <row r="24" spans="1:12" x14ac:dyDescent="0.25">
      <c r="C24" s="3"/>
      <c r="D24" s="3"/>
      <c r="E24" s="3"/>
      <c r="F24" s="3"/>
      <c r="G24" s="3"/>
    </row>
    <row r="25" spans="1:12" x14ac:dyDescent="0.25">
      <c r="C25" s="3"/>
      <c r="D25" s="3"/>
      <c r="E25" s="3"/>
      <c r="F25" s="3"/>
      <c r="G25" s="3"/>
    </row>
  </sheetData>
  <mergeCells count="17">
    <mergeCell ref="B20:E20"/>
    <mergeCell ref="A5:L5"/>
    <mergeCell ref="A6:L6"/>
    <mergeCell ref="A8:A9"/>
    <mergeCell ref="B8:B9"/>
    <mergeCell ref="C8:C9"/>
    <mergeCell ref="D8:D9"/>
    <mergeCell ref="E8:E9"/>
    <mergeCell ref="F8:F9"/>
    <mergeCell ref="G8:K8"/>
    <mergeCell ref="L8:L9"/>
    <mergeCell ref="A2:B2"/>
    <mergeCell ref="C2:E2"/>
    <mergeCell ref="A3:B3"/>
    <mergeCell ref="C3:E3"/>
    <mergeCell ref="A4:B4"/>
    <mergeCell ref="C4:E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6"/>
  <sheetViews>
    <sheetView workbookViewId="0">
      <selection activeCell="B14" sqref="B14"/>
    </sheetView>
  </sheetViews>
  <sheetFormatPr defaultRowHeight="15.75" x14ac:dyDescent="0.25"/>
  <cols>
    <col min="1" max="1" width="5" style="44" customWidth="1"/>
    <col min="2" max="2" width="71" style="44" customWidth="1"/>
    <col min="3" max="3" width="12.85546875" style="44" customWidth="1"/>
    <col min="4" max="4" width="9.28515625" style="44" customWidth="1"/>
    <col min="5" max="5" width="15.140625" style="44" customWidth="1"/>
    <col min="6" max="6" width="13.85546875" style="44" customWidth="1"/>
    <col min="7" max="11" width="12.42578125" style="44" bestFit="1" customWidth="1"/>
    <col min="12" max="12" width="32.140625" style="44" customWidth="1"/>
    <col min="13" max="16384" width="9.140625" style="44"/>
  </cols>
  <sheetData>
    <row r="1" spans="1:13" x14ac:dyDescent="0.25">
      <c r="L1" s="2" t="s">
        <v>99</v>
      </c>
      <c r="M1" s="45"/>
    </row>
    <row r="2" spans="1:13" x14ac:dyDescent="0.25">
      <c r="A2" s="213" t="s">
        <v>1</v>
      </c>
      <c r="B2" s="213"/>
      <c r="C2" s="214" t="s">
        <v>5</v>
      </c>
      <c r="D2" s="214"/>
      <c r="E2" s="214"/>
      <c r="F2" s="46"/>
      <c r="G2" s="46"/>
      <c r="H2" s="46"/>
      <c r="I2" s="46"/>
      <c r="J2" s="46"/>
      <c r="K2" s="46"/>
      <c r="L2" s="46"/>
    </row>
    <row r="3" spans="1:13" x14ac:dyDescent="0.25">
      <c r="A3" s="215" t="s">
        <v>3</v>
      </c>
      <c r="B3" s="216"/>
      <c r="C3" s="214" t="s">
        <v>5</v>
      </c>
      <c r="D3" s="214"/>
      <c r="E3" s="214"/>
      <c r="F3" s="46"/>
      <c r="G3" s="46"/>
      <c r="H3" s="46"/>
      <c r="I3" s="46"/>
      <c r="J3" s="46"/>
      <c r="K3" s="46"/>
      <c r="L3" s="47"/>
    </row>
    <row r="4" spans="1:13" x14ac:dyDescent="0.25">
      <c r="A4" s="213" t="s">
        <v>4</v>
      </c>
      <c r="B4" s="213"/>
      <c r="C4" s="214" t="s">
        <v>5</v>
      </c>
      <c r="D4" s="214"/>
      <c r="E4" s="214"/>
      <c r="F4" s="46"/>
      <c r="G4" s="46"/>
      <c r="H4" s="46"/>
      <c r="I4" s="46"/>
      <c r="J4" s="46"/>
      <c r="K4" s="46"/>
      <c r="L4" s="46"/>
    </row>
    <row r="5" spans="1:13" x14ac:dyDescent="0.25">
      <c r="A5" s="218" t="s">
        <v>100</v>
      </c>
      <c r="B5" s="218"/>
      <c r="C5" s="218"/>
      <c r="D5" s="218"/>
      <c r="E5" s="218"/>
      <c r="F5" s="218"/>
      <c r="G5" s="218"/>
      <c r="H5" s="218"/>
      <c r="I5" s="218"/>
      <c r="J5" s="218"/>
      <c r="K5" s="218"/>
      <c r="L5" s="218"/>
    </row>
    <row r="6" spans="1:13" x14ac:dyDescent="0.25">
      <c r="A6" s="219" t="s">
        <v>101</v>
      </c>
      <c r="B6" s="219"/>
      <c r="C6" s="219"/>
      <c r="D6" s="219"/>
      <c r="E6" s="219"/>
      <c r="F6" s="219"/>
      <c r="G6" s="219"/>
      <c r="H6" s="219"/>
      <c r="I6" s="219"/>
      <c r="J6" s="219"/>
      <c r="K6" s="219"/>
      <c r="L6" s="219"/>
    </row>
    <row r="7" spans="1:13" x14ac:dyDescent="0.25">
      <c r="A7" s="48"/>
      <c r="B7" s="48"/>
      <c r="C7" s="48"/>
      <c r="D7" s="48"/>
      <c r="E7" s="48"/>
      <c r="F7" s="48"/>
      <c r="G7" s="48"/>
      <c r="H7" s="48"/>
      <c r="I7" s="48"/>
      <c r="J7" s="48"/>
      <c r="K7" s="48"/>
      <c r="L7" s="49" t="s">
        <v>7</v>
      </c>
    </row>
    <row r="8" spans="1:13" x14ac:dyDescent="0.25">
      <c r="A8" s="220" t="s">
        <v>8</v>
      </c>
      <c r="B8" s="220" t="s">
        <v>9</v>
      </c>
      <c r="C8" s="220" t="s">
        <v>10</v>
      </c>
      <c r="D8" s="220" t="s">
        <v>11</v>
      </c>
      <c r="E8" s="220" t="s">
        <v>12</v>
      </c>
      <c r="F8" s="220" t="s">
        <v>94</v>
      </c>
      <c r="G8" s="222" t="s">
        <v>13</v>
      </c>
      <c r="H8" s="223"/>
      <c r="I8" s="223"/>
      <c r="J8" s="223"/>
      <c r="K8" s="224"/>
      <c r="L8" s="220" t="s">
        <v>14</v>
      </c>
    </row>
    <row r="9" spans="1:13" x14ac:dyDescent="0.25">
      <c r="A9" s="221"/>
      <c r="B9" s="221"/>
      <c r="C9" s="221"/>
      <c r="D9" s="221"/>
      <c r="E9" s="221"/>
      <c r="F9" s="221"/>
      <c r="G9" s="50">
        <v>2017</v>
      </c>
      <c r="H9" s="50">
        <v>2018</v>
      </c>
      <c r="I9" s="50">
        <v>2019</v>
      </c>
      <c r="J9" s="50">
        <v>2020</v>
      </c>
      <c r="K9" s="50">
        <v>2021</v>
      </c>
      <c r="L9" s="221"/>
    </row>
    <row r="10" spans="1:13" x14ac:dyDescent="0.25">
      <c r="A10" s="51"/>
      <c r="B10" s="52">
        <v>2</v>
      </c>
      <c r="C10" s="52">
        <v>3</v>
      </c>
      <c r="D10" s="51">
        <v>4</v>
      </c>
      <c r="E10" s="52">
        <v>5</v>
      </c>
      <c r="F10" s="53" t="s">
        <v>15</v>
      </c>
      <c r="G10" s="53">
        <v>7</v>
      </c>
      <c r="H10" s="53">
        <v>8</v>
      </c>
      <c r="I10" s="53">
        <v>9</v>
      </c>
      <c r="J10" s="53">
        <v>10</v>
      </c>
      <c r="K10" s="53">
        <v>11</v>
      </c>
      <c r="L10" s="52">
        <v>12</v>
      </c>
    </row>
    <row r="11" spans="1:13" ht="63" x14ac:dyDescent="0.25">
      <c r="A11" s="54" t="s">
        <v>102</v>
      </c>
      <c r="B11" s="55" t="s">
        <v>103</v>
      </c>
      <c r="C11" s="56"/>
      <c r="D11" s="56">
        <v>1</v>
      </c>
      <c r="E11" s="57">
        <f>F11</f>
        <v>1065750</v>
      </c>
      <c r="F11" s="58">
        <f>SUM(G11:K11)</f>
        <v>1065750</v>
      </c>
      <c r="G11" s="59">
        <v>0</v>
      </c>
      <c r="H11" s="59">
        <v>0</v>
      </c>
      <c r="I11" s="59">
        <v>640750</v>
      </c>
      <c r="J11" s="59">
        <v>205000</v>
      </c>
      <c r="K11" s="59">
        <v>220000</v>
      </c>
      <c r="L11" s="60"/>
    </row>
    <row r="12" spans="1:13" ht="78.75" x14ac:dyDescent="0.25">
      <c r="A12" s="54" t="s">
        <v>104</v>
      </c>
      <c r="B12" s="55" t="s">
        <v>105</v>
      </c>
      <c r="C12" s="56"/>
      <c r="D12" s="56">
        <v>1</v>
      </c>
      <c r="E12" s="57">
        <f>F12</f>
        <v>1164712</v>
      </c>
      <c r="F12" s="58">
        <f>SUM(G12:K12)</f>
        <v>1164712</v>
      </c>
      <c r="G12" s="59">
        <v>109000</v>
      </c>
      <c r="H12" s="59">
        <v>250000</v>
      </c>
      <c r="I12" s="59">
        <v>520180</v>
      </c>
      <c r="J12" s="59">
        <v>135532</v>
      </c>
      <c r="K12" s="59">
        <v>150000</v>
      </c>
      <c r="L12" s="60"/>
    </row>
    <row r="13" spans="1:13" ht="47.25" x14ac:dyDescent="0.25">
      <c r="A13" s="54" t="s">
        <v>106</v>
      </c>
      <c r="B13" s="61" t="s">
        <v>107</v>
      </c>
      <c r="C13" s="56"/>
      <c r="D13" s="56">
        <v>1</v>
      </c>
      <c r="E13" s="62">
        <f>F13</f>
        <v>2244691</v>
      </c>
      <c r="F13" s="63">
        <f>SUM(G13:K13)</f>
        <v>2244691</v>
      </c>
      <c r="G13" s="64">
        <v>1076103</v>
      </c>
      <c r="H13" s="64">
        <f>SUM(H14+H18+H19)</f>
        <v>1168588</v>
      </c>
      <c r="I13" s="64">
        <v>0</v>
      </c>
      <c r="J13" s="59">
        <v>0</v>
      </c>
      <c r="K13" s="59">
        <v>0</v>
      </c>
      <c r="L13" s="60"/>
    </row>
    <row r="14" spans="1:13" ht="63" x14ac:dyDescent="0.25">
      <c r="A14" s="65" t="s">
        <v>108</v>
      </c>
      <c r="B14" s="66" t="s">
        <v>109</v>
      </c>
      <c r="C14" s="67"/>
      <c r="D14" s="67">
        <v>1</v>
      </c>
      <c r="E14" s="62">
        <f>320436+633000+150000</f>
        <v>1103436</v>
      </c>
      <c r="F14" s="63"/>
      <c r="G14" s="62"/>
      <c r="H14" s="62">
        <v>1103436</v>
      </c>
      <c r="I14" s="64"/>
      <c r="J14" s="64"/>
      <c r="K14" s="64"/>
      <c r="L14" s="68"/>
    </row>
    <row r="15" spans="1:13" x14ac:dyDescent="0.25">
      <c r="A15" s="65"/>
      <c r="B15" s="69" t="s">
        <v>110</v>
      </c>
      <c r="C15" s="67"/>
      <c r="D15" s="67"/>
      <c r="E15" s="62"/>
      <c r="F15" s="63"/>
      <c r="G15" s="64"/>
      <c r="H15" s="62"/>
      <c r="I15" s="64"/>
      <c r="J15" s="64"/>
      <c r="K15" s="64"/>
      <c r="L15" s="70"/>
    </row>
    <row r="16" spans="1:13" x14ac:dyDescent="0.25">
      <c r="A16" s="65"/>
      <c r="B16" s="69" t="s">
        <v>111</v>
      </c>
      <c r="C16" s="67"/>
      <c r="D16" s="67"/>
      <c r="E16" s="62"/>
      <c r="F16" s="63"/>
      <c r="G16" s="64"/>
      <c r="H16" s="62"/>
      <c r="I16" s="64"/>
      <c r="J16" s="64"/>
      <c r="K16" s="64"/>
      <c r="L16" s="70"/>
    </row>
    <row r="17" spans="1:12" x14ac:dyDescent="0.25">
      <c r="A17" s="65"/>
      <c r="B17" s="69" t="s">
        <v>112</v>
      </c>
      <c r="C17" s="67"/>
      <c r="D17" s="67"/>
      <c r="E17" s="62"/>
      <c r="F17" s="63"/>
      <c r="G17" s="64"/>
      <c r="H17" s="62"/>
      <c r="I17" s="64"/>
      <c r="J17" s="64"/>
      <c r="K17" s="64"/>
      <c r="L17" s="71"/>
    </row>
    <row r="18" spans="1:12" ht="31.5" x14ac:dyDescent="0.25">
      <c r="A18" s="65" t="s">
        <v>113</v>
      </c>
      <c r="B18" s="66" t="s">
        <v>114</v>
      </c>
      <c r="C18" s="67"/>
      <c r="D18" s="67">
        <v>1</v>
      </c>
      <c r="E18" s="62">
        <v>12150</v>
      </c>
      <c r="F18" s="63"/>
      <c r="G18" s="64"/>
      <c r="H18" s="62">
        <v>12150</v>
      </c>
      <c r="I18" s="59"/>
      <c r="J18" s="59"/>
      <c r="K18" s="59"/>
      <c r="L18" s="60"/>
    </row>
    <row r="19" spans="1:12" ht="31.5" x14ac:dyDescent="0.25">
      <c r="A19" s="65" t="s">
        <v>115</v>
      </c>
      <c r="B19" s="66" t="s">
        <v>116</v>
      </c>
      <c r="C19" s="67"/>
      <c r="D19" s="67">
        <v>1</v>
      </c>
      <c r="E19" s="62">
        <v>53002</v>
      </c>
      <c r="F19" s="63"/>
      <c r="G19" s="64"/>
      <c r="H19" s="62">
        <v>53002</v>
      </c>
      <c r="I19" s="64"/>
      <c r="J19" s="64"/>
      <c r="K19" s="64"/>
      <c r="L19" s="70"/>
    </row>
    <row r="20" spans="1:12" ht="126" x14ac:dyDescent="0.25">
      <c r="A20" s="72" t="s">
        <v>117</v>
      </c>
      <c r="B20" s="73" t="s">
        <v>118</v>
      </c>
      <c r="C20" s="67"/>
      <c r="D20" s="67">
        <v>1</v>
      </c>
      <c r="E20" s="62">
        <f>F20</f>
        <v>12850000</v>
      </c>
      <c r="F20" s="63">
        <f>SUM(G20:K20)</f>
        <v>12850000</v>
      </c>
      <c r="G20" s="64">
        <v>0</v>
      </c>
      <c r="H20" s="64">
        <f>H21+H22+H23+H24</f>
        <v>2350000</v>
      </c>
      <c r="I20" s="64">
        <v>3500000</v>
      </c>
      <c r="J20" s="64">
        <v>3500000</v>
      </c>
      <c r="K20" s="59">
        <v>3500000</v>
      </c>
      <c r="L20" s="60"/>
    </row>
    <row r="21" spans="1:12" x14ac:dyDescent="0.25">
      <c r="A21" s="65" t="s">
        <v>119</v>
      </c>
      <c r="B21" s="74" t="s">
        <v>120</v>
      </c>
      <c r="C21" s="67"/>
      <c r="D21" s="67"/>
      <c r="E21" s="62"/>
      <c r="F21" s="63"/>
      <c r="G21" s="64"/>
      <c r="H21" s="64">
        <v>1683913</v>
      </c>
      <c r="I21" s="64"/>
      <c r="J21" s="64"/>
      <c r="K21" s="59"/>
      <c r="L21" s="60"/>
    </row>
    <row r="22" spans="1:12" ht="47.25" x14ac:dyDescent="0.25">
      <c r="A22" s="65" t="s">
        <v>121</v>
      </c>
      <c r="B22" s="74" t="s">
        <v>122</v>
      </c>
      <c r="C22" s="67" t="s">
        <v>123</v>
      </c>
      <c r="D22" s="67"/>
      <c r="E22" s="75"/>
      <c r="F22" s="63"/>
      <c r="G22" s="64"/>
      <c r="H22" s="64">
        <v>250000</v>
      </c>
      <c r="I22" s="64"/>
      <c r="J22" s="64"/>
      <c r="K22" s="59"/>
      <c r="L22" s="60"/>
    </row>
    <row r="23" spans="1:12" ht="31.5" x14ac:dyDescent="0.25">
      <c r="A23" s="65" t="s">
        <v>124</v>
      </c>
      <c r="B23" s="74" t="s">
        <v>125</v>
      </c>
      <c r="C23" s="67"/>
      <c r="D23" s="67"/>
      <c r="E23" s="62"/>
      <c r="F23" s="63"/>
      <c r="G23" s="64"/>
      <c r="H23" s="64">
        <v>350000</v>
      </c>
      <c r="I23" s="64"/>
      <c r="J23" s="64"/>
      <c r="K23" s="59"/>
      <c r="L23" s="60"/>
    </row>
    <row r="24" spans="1:12" x14ac:dyDescent="0.25">
      <c r="A24" s="65" t="s">
        <v>126</v>
      </c>
      <c r="B24" s="74" t="s">
        <v>127</v>
      </c>
      <c r="C24" s="67"/>
      <c r="D24" s="67"/>
      <c r="E24" s="62"/>
      <c r="F24" s="63"/>
      <c r="G24" s="64"/>
      <c r="H24" s="64">
        <v>66087</v>
      </c>
      <c r="I24" s="64"/>
      <c r="J24" s="64"/>
      <c r="K24" s="59"/>
      <c r="L24" s="60"/>
    </row>
    <row r="25" spans="1:12" ht="31.5" x14ac:dyDescent="0.25">
      <c r="A25" s="54" t="s">
        <v>128</v>
      </c>
      <c r="B25" s="61" t="s">
        <v>129</v>
      </c>
      <c r="C25" s="56"/>
      <c r="D25" s="56">
        <v>1</v>
      </c>
      <c r="E25" s="57">
        <f>F25</f>
        <v>699963</v>
      </c>
      <c r="F25" s="58">
        <f>SUM(G25:K25)</f>
        <v>699963</v>
      </c>
      <c r="G25" s="59">
        <v>140000</v>
      </c>
      <c r="H25" s="59">
        <v>140411</v>
      </c>
      <c r="I25" s="59">
        <v>140411</v>
      </c>
      <c r="J25" s="59">
        <v>139141</v>
      </c>
      <c r="K25" s="59">
        <v>140000</v>
      </c>
      <c r="L25" s="60"/>
    </row>
    <row r="26" spans="1:12" x14ac:dyDescent="0.25">
      <c r="A26" s="76"/>
      <c r="B26" s="217" t="s">
        <v>45</v>
      </c>
      <c r="C26" s="217"/>
      <c r="D26" s="217"/>
      <c r="E26" s="217"/>
      <c r="F26" s="77">
        <f t="shared" ref="F26:K26" si="0">F11+F12+F13+F20+F25</f>
        <v>18025116</v>
      </c>
      <c r="G26" s="77">
        <f t="shared" si="0"/>
        <v>1325103</v>
      </c>
      <c r="H26" s="77">
        <f t="shared" si="0"/>
        <v>3908999</v>
      </c>
      <c r="I26" s="77">
        <f t="shared" si="0"/>
        <v>4801341</v>
      </c>
      <c r="J26" s="77">
        <f t="shared" si="0"/>
        <v>3979673</v>
      </c>
      <c r="K26" s="78">
        <f t="shared" si="0"/>
        <v>4010000</v>
      </c>
      <c r="L26" s="79"/>
    </row>
  </sheetData>
  <mergeCells count="17">
    <mergeCell ref="B26:E26"/>
    <mergeCell ref="A5:L5"/>
    <mergeCell ref="A6:L6"/>
    <mergeCell ref="A8:A9"/>
    <mergeCell ref="B8:B9"/>
    <mergeCell ref="C8:C9"/>
    <mergeCell ref="D8:D9"/>
    <mergeCell ref="E8:E9"/>
    <mergeCell ref="F8:F9"/>
    <mergeCell ref="G8:K8"/>
    <mergeCell ref="L8:L9"/>
    <mergeCell ref="A2:B2"/>
    <mergeCell ref="C2:E2"/>
    <mergeCell ref="A3:B3"/>
    <mergeCell ref="C3:E3"/>
    <mergeCell ref="A4:B4"/>
    <mergeCell ref="C4:E4"/>
  </mergeCells>
  <hyperlinks>
    <hyperlink ref="B15" location="KM_54.1.1.!A1" display="54.1.1. 18. novembra Latvijas daudzināšanas pasākumi reģionos un Rīgā" xr:uid="{EDA8BE20-E774-49E1-A941-ED754A9125A5}"/>
    <hyperlink ref="B16" location="KM_54.1.2.!A1" display="54.1.2.  koncerts &quot;Mīlestības vārdā. 18+&quot;" xr:uid="{0B5F8E5C-ACE4-46AF-98F2-46364E95ABD0}"/>
    <hyperlink ref="B17" location="KM_54.1.3.!A1" display="54.1.3.  koncerts &quot;18.11&quot; pie Brīvības pieminekļa" xr:uid="{F5640454-36A6-438C-82C6-5B4DF4D830F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FECD1-3293-4336-81F4-A6EEEBA87D53}">
  <dimension ref="A1:L37"/>
  <sheetViews>
    <sheetView workbookViewId="0">
      <selection activeCell="C4" sqref="C4:E4"/>
    </sheetView>
  </sheetViews>
  <sheetFormatPr defaultRowHeight="15.75" x14ac:dyDescent="0.25"/>
  <cols>
    <col min="1" max="1" width="5" style="1" customWidth="1"/>
    <col min="2" max="2" width="35.5703125" style="1" bestFit="1" customWidth="1"/>
    <col min="3" max="3" width="20.85546875" style="1" bestFit="1" customWidth="1"/>
    <col min="4" max="4" width="9.42578125" style="1" customWidth="1"/>
    <col min="5" max="5" width="11.7109375" style="1" customWidth="1"/>
    <col min="6" max="6" width="13.140625" style="1" customWidth="1"/>
    <col min="7" max="7" width="5.5703125" style="1" bestFit="1" customWidth="1"/>
    <col min="8" max="8" width="9.42578125" style="1" customWidth="1"/>
    <col min="9" max="9" width="9.7109375" style="1" customWidth="1"/>
    <col min="10" max="10" width="9.85546875" style="1" customWidth="1"/>
    <col min="11" max="11" width="12.140625" style="1" customWidth="1"/>
    <col min="12" max="12" width="19.42578125" style="1" customWidth="1"/>
    <col min="13" max="16384" width="9.140625" style="1"/>
  </cols>
  <sheetData>
    <row r="1" spans="1:12" x14ac:dyDescent="0.25">
      <c r="L1" s="2" t="s">
        <v>130</v>
      </c>
    </row>
    <row r="2" spans="1:12" x14ac:dyDescent="0.25">
      <c r="A2" s="181" t="s">
        <v>1</v>
      </c>
      <c r="B2" s="181"/>
      <c r="C2" s="178" t="s">
        <v>131</v>
      </c>
      <c r="D2" s="178"/>
      <c r="E2" s="178"/>
      <c r="F2" s="3"/>
      <c r="G2" s="3"/>
      <c r="H2" s="3"/>
      <c r="I2" s="3"/>
      <c r="J2" s="3"/>
      <c r="K2" s="3"/>
      <c r="L2" s="3"/>
    </row>
    <row r="3" spans="1:12" x14ac:dyDescent="0.25">
      <c r="A3" s="179" t="s">
        <v>3</v>
      </c>
      <c r="B3" s="180"/>
      <c r="C3" s="178" t="s">
        <v>131</v>
      </c>
      <c r="D3" s="178"/>
      <c r="E3" s="178"/>
      <c r="F3" s="3"/>
      <c r="G3" s="3"/>
      <c r="H3" s="3"/>
      <c r="I3" s="3"/>
      <c r="J3" s="3"/>
      <c r="K3" s="3"/>
      <c r="L3" s="4"/>
    </row>
    <row r="4" spans="1:12" x14ac:dyDescent="0.25">
      <c r="A4" s="181" t="s">
        <v>4</v>
      </c>
      <c r="B4" s="181"/>
      <c r="C4" s="203" t="s">
        <v>5</v>
      </c>
      <c r="D4" s="203"/>
      <c r="E4" s="203"/>
      <c r="F4" s="3"/>
      <c r="G4" s="3"/>
      <c r="H4" s="3"/>
      <c r="I4" s="3"/>
      <c r="J4" s="3"/>
      <c r="K4" s="3"/>
      <c r="L4" s="3"/>
    </row>
    <row r="5" spans="1:12" x14ac:dyDescent="0.25">
      <c r="A5" s="225" t="s">
        <v>132</v>
      </c>
      <c r="B5" s="225"/>
      <c r="C5" s="225"/>
      <c r="D5" s="225"/>
      <c r="E5" s="225"/>
      <c r="F5" s="225"/>
      <c r="G5" s="225"/>
      <c r="H5" s="225"/>
      <c r="I5" s="225"/>
      <c r="J5" s="225"/>
      <c r="K5" s="225"/>
      <c r="L5" s="225"/>
    </row>
    <row r="6" spans="1:12" x14ac:dyDescent="0.25">
      <c r="A6" s="43"/>
      <c r="B6" s="43"/>
      <c r="C6" s="43"/>
      <c r="D6" s="43"/>
      <c r="E6" s="43"/>
      <c r="F6" s="43"/>
      <c r="G6" s="43"/>
      <c r="H6" s="43"/>
      <c r="I6" s="43"/>
      <c r="J6" s="43"/>
      <c r="K6" s="43"/>
      <c r="L6" s="43"/>
    </row>
    <row r="7" spans="1:12" x14ac:dyDescent="0.25">
      <c r="A7" s="191" t="s">
        <v>8</v>
      </c>
      <c r="B7" s="191" t="s">
        <v>9</v>
      </c>
      <c r="C7" s="191" t="s">
        <v>10</v>
      </c>
      <c r="D7" s="191" t="s">
        <v>11</v>
      </c>
      <c r="E7" s="191" t="s">
        <v>12</v>
      </c>
      <c r="F7" s="191" t="s">
        <v>94</v>
      </c>
      <c r="G7" s="197" t="s">
        <v>13</v>
      </c>
      <c r="H7" s="198"/>
      <c r="I7" s="198"/>
      <c r="J7" s="198"/>
      <c r="K7" s="199"/>
      <c r="L7" s="191" t="s">
        <v>14</v>
      </c>
    </row>
    <row r="8" spans="1:12" x14ac:dyDescent="0.25">
      <c r="A8" s="192"/>
      <c r="B8" s="192"/>
      <c r="C8" s="192"/>
      <c r="D8" s="192"/>
      <c r="E8" s="192"/>
      <c r="F8" s="192"/>
      <c r="G8" s="13">
        <v>2017</v>
      </c>
      <c r="H8" s="13">
        <v>2018</v>
      </c>
      <c r="I8" s="13">
        <v>2019</v>
      </c>
      <c r="J8" s="80">
        <v>2020</v>
      </c>
      <c r="K8" s="80">
        <v>2021</v>
      </c>
      <c r="L8" s="192"/>
    </row>
    <row r="9" spans="1:12" x14ac:dyDescent="0.25">
      <c r="A9" s="7">
        <v>1</v>
      </c>
      <c r="B9" s="8">
        <v>2</v>
      </c>
      <c r="C9" s="8">
        <v>3</v>
      </c>
      <c r="D9" s="7">
        <v>4</v>
      </c>
      <c r="E9" s="8">
        <v>5</v>
      </c>
      <c r="F9" s="9" t="s">
        <v>15</v>
      </c>
      <c r="G9" s="9">
        <v>7</v>
      </c>
      <c r="H9" s="9">
        <v>8</v>
      </c>
      <c r="I9" s="9">
        <v>9</v>
      </c>
      <c r="J9" s="81"/>
      <c r="K9" s="81"/>
      <c r="L9" s="8">
        <v>12</v>
      </c>
    </row>
    <row r="10" spans="1:12" ht="78.75" x14ac:dyDescent="0.25">
      <c r="A10" s="10" t="s">
        <v>19</v>
      </c>
      <c r="B10" s="82" t="s">
        <v>133</v>
      </c>
      <c r="C10" s="83"/>
      <c r="D10" s="83"/>
      <c r="E10" s="83"/>
      <c r="F10" s="84"/>
      <c r="G10" s="84"/>
      <c r="H10" s="84"/>
      <c r="I10" s="84"/>
      <c r="J10" s="85"/>
      <c r="K10" s="85"/>
      <c r="L10" s="86"/>
    </row>
    <row r="11" spans="1:12" x14ac:dyDescent="0.25">
      <c r="A11" s="10" t="s">
        <v>134</v>
      </c>
      <c r="B11" s="87" t="s">
        <v>135</v>
      </c>
      <c r="C11" s="83" t="s">
        <v>136</v>
      </c>
      <c r="D11" s="83">
        <v>8</v>
      </c>
      <c r="E11" s="83">
        <v>220</v>
      </c>
      <c r="F11" s="84">
        <v>1760</v>
      </c>
      <c r="G11" s="84"/>
      <c r="H11" s="84">
        <v>440</v>
      </c>
      <c r="I11" s="84">
        <v>440</v>
      </c>
      <c r="J11" s="85">
        <v>440</v>
      </c>
      <c r="K11" s="85">
        <v>440</v>
      </c>
      <c r="L11" s="86" t="s">
        <v>137</v>
      </c>
    </row>
    <row r="12" spans="1:12" x14ac:dyDescent="0.25">
      <c r="A12" s="10" t="s">
        <v>138</v>
      </c>
      <c r="B12" s="87" t="s">
        <v>139</v>
      </c>
      <c r="C12" s="83" t="s">
        <v>140</v>
      </c>
      <c r="D12" s="83">
        <v>52</v>
      </c>
      <c r="E12" s="83">
        <v>46</v>
      </c>
      <c r="F12" s="84">
        <v>2392</v>
      </c>
      <c r="G12" s="84"/>
      <c r="H12" s="84">
        <v>552</v>
      </c>
      <c r="I12" s="84">
        <v>736</v>
      </c>
      <c r="J12" s="85">
        <v>552</v>
      </c>
      <c r="K12" s="85">
        <v>552</v>
      </c>
      <c r="L12" s="86" t="s">
        <v>141</v>
      </c>
    </row>
    <row r="13" spans="1:12" x14ac:dyDescent="0.25">
      <c r="A13" s="10" t="s">
        <v>142</v>
      </c>
      <c r="B13" s="88" t="s">
        <v>143</v>
      </c>
      <c r="C13" s="83" t="s">
        <v>144</v>
      </c>
      <c r="D13" s="83">
        <v>14</v>
      </c>
      <c r="E13" s="83">
        <v>300</v>
      </c>
      <c r="F13" s="84">
        <v>4200</v>
      </c>
      <c r="G13" s="84"/>
      <c r="H13" s="84">
        <v>500</v>
      </c>
      <c r="I13" s="84">
        <v>2100</v>
      </c>
      <c r="J13" s="85">
        <v>1952</v>
      </c>
      <c r="K13" s="85">
        <v>1745</v>
      </c>
      <c r="L13" s="86" t="s">
        <v>137</v>
      </c>
    </row>
    <row r="14" spans="1:12" x14ac:dyDescent="0.25">
      <c r="A14" s="10" t="s">
        <v>145</v>
      </c>
      <c r="B14" s="88" t="s">
        <v>146</v>
      </c>
      <c r="C14" s="83" t="s">
        <v>147</v>
      </c>
      <c r="D14" s="83">
        <v>46</v>
      </c>
      <c r="E14" s="83">
        <v>100</v>
      </c>
      <c r="F14" s="84">
        <v>4600</v>
      </c>
      <c r="G14" s="84"/>
      <c r="H14" s="84">
        <v>660</v>
      </c>
      <c r="I14" s="84">
        <v>1620</v>
      </c>
      <c r="J14" s="85">
        <v>1753</v>
      </c>
      <c r="K14" s="85">
        <v>1960</v>
      </c>
      <c r="L14" s="86" t="s">
        <v>137</v>
      </c>
    </row>
    <row r="15" spans="1:12" x14ac:dyDescent="0.25">
      <c r="A15" s="10" t="s">
        <v>148</v>
      </c>
      <c r="B15" s="87" t="s">
        <v>149</v>
      </c>
      <c r="C15" s="83" t="s">
        <v>150</v>
      </c>
      <c r="D15" s="83">
        <v>8</v>
      </c>
      <c r="E15" s="83">
        <v>430</v>
      </c>
      <c r="F15" s="84">
        <v>3440</v>
      </c>
      <c r="G15" s="84"/>
      <c r="H15" s="84">
        <v>605</v>
      </c>
      <c r="I15" s="84">
        <v>945</v>
      </c>
      <c r="J15" s="85">
        <v>0</v>
      </c>
      <c r="K15" s="85">
        <v>0</v>
      </c>
      <c r="L15" s="86" t="s">
        <v>137</v>
      </c>
    </row>
    <row r="16" spans="1:12" x14ac:dyDescent="0.25">
      <c r="A16" s="10" t="s">
        <v>151</v>
      </c>
      <c r="B16" s="87" t="s">
        <v>152</v>
      </c>
      <c r="C16" s="83" t="s">
        <v>147</v>
      </c>
      <c r="D16" s="83">
        <v>60</v>
      </c>
      <c r="E16" s="83">
        <v>50</v>
      </c>
      <c r="F16" s="84">
        <v>3000</v>
      </c>
      <c r="G16" s="84"/>
      <c r="H16" s="84">
        <v>500</v>
      </c>
      <c r="I16" s="84">
        <v>900</v>
      </c>
      <c r="J16" s="85">
        <v>0</v>
      </c>
      <c r="K16" s="85">
        <v>0</v>
      </c>
      <c r="L16" s="86" t="s">
        <v>137</v>
      </c>
    </row>
    <row r="17" spans="1:12" x14ac:dyDescent="0.25">
      <c r="A17" s="10"/>
      <c r="B17" s="87"/>
      <c r="C17" s="83"/>
      <c r="D17" s="83"/>
      <c r="E17" s="83"/>
      <c r="F17" s="84"/>
      <c r="G17" s="84"/>
      <c r="H17" s="84"/>
      <c r="I17" s="89">
        <f t="shared" ref="I17" si="0">SUM(I11:I16)</f>
        <v>6741</v>
      </c>
      <c r="J17" s="85">
        <f>SUM(J11:J16)</f>
        <v>4697</v>
      </c>
      <c r="K17" s="85">
        <f>SUM(K11:K16)</f>
        <v>4697</v>
      </c>
      <c r="L17" s="86"/>
    </row>
    <row r="18" spans="1:12" ht="47.25" x14ac:dyDescent="0.25">
      <c r="A18" s="10" t="s">
        <v>21</v>
      </c>
      <c r="B18" s="82" t="s">
        <v>153</v>
      </c>
      <c r="C18" s="83"/>
      <c r="D18" s="83"/>
      <c r="E18" s="83"/>
      <c r="F18" s="84"/>
      <c r="G18" s="84"/>
      <c r="H18" s="84"/>
      <c r="I18" s="84"/>
      <c r="J18" s="85"/>
      <c r="K18" s="85"/>
      <c r="L18" s="86"/>
    </row>
    <row r="19" spans="1:12" x14ac:dyDescent="0.25">
      <c r="A19" s="10" t="s">
        <v>154</v>
      </c>
      <c r="B19" s="88" t="s">
        <v>155</v>
      </c>
      <c r="C19" s="83" t="s">
        <v>156</v>
      </c>
      <c r="D19" s="83">
        <v>4</v>
      </c>
      <c r="E19" s="83">
        <v>2334</v>
      </c>
      <c r="F19" s="84">
        <v>9336</v>
      </c>
      <c r="G19" s="84"/>
      <c r="H19" s="84">
        <v>1051</v>
      </c>
      <c r="I19" s="84">
        <v>3617</v>
      </c>
      <c r="J19" s="85">
        <v>0</v>
      </c>
      <c r="K19" s="85">
        <v>3500</v>
      </c>
      <c r="L19" s="86" t="s">
        <v>157</v>
      </c>
    </row>
    <row r="20" spans="1:12" x14ac:dyDescent="0.25">
      <c r="A20" s="10" t="s">
        <v>158</v>
      </c>
      <c r="B20" s="88" t="s">
        <v>159</v>
      </c>
      <c r="C20" s="83" t="s">
        <v>160</v>
      </c>
      <c r="D20" s="83">
        <v>7</v>
      </c>
      <c r="E20" s="83">
        <v>250</v>
      </c>
      <c r="F20" s="84">
        <v>1750</v>
      </c>
      <c r="G20" s="84"/>
      <c r="H20" s="84">
        <v>500</v>
      </c>
      <c r="I20" s="84">
        <v>250</v>
      </c>
      <c r="J20" s="85">
        <v>0</v>
      </c>
      <c r="K20" s="85">
        <v>0</v>
      </c>
      <c r="L20" s="86" t="s">
        <v>157</v>
      </c>
    </row>
    <row r="21" spans="1:12" x14ac:dyDescent="0.25">
      <c r="A21" s="10" t="s">
        <v>161</v>
      </c>
      <c r="B21" s="88" t="s">
        <v>162</v>
      </c>
      <c r="C21" s="83" t="s">
        <v>163</v>
      </c>
      <c r="D21" s="83">
        <v>408</v>
      </c>
      <c r="E21" s="83">
        <v>29</v>
      </c>
      <c r="F21" s="84">
        <v>11832</v>
      </c>
      <c r="G21" s="84"/>
      <c r="H21" s="84">
        <v>1392</v>
      </c>
      <c r="I21" s="84">
        <v>3640</v>
      </c>
      <c r="J21" s="85">
        <v>960</v>
      </c>
      <c r="K21" s="85">
        <v>0</v>
      </c>
      <c r="L21" s="86" t="s">
        <v>141</v>
      </c>
    </row>
    <row r="22" spans="1:12" x14ac:dyDescent="0.25">
      <c r="A22" s="10" t="s">
        <v>164</v>
      </c>
      <c r="B22" s="88" t="s">
        <v>165</v>
      </c>
      <c r="C22" s="83" t="s">
        <v>150</v>
      </c>
      <c r="D22" s="83">
        <v>6</v>
      </c>
      <c r="E22" s="83">
        <v>900</v>
      </c>
      <c r="F22" s="84">
        <v>5400</v>
      </c>
      <c r="G22" s="84"/>
      <c r="H22" s="84">
        <v>1800</v>
      </c>
      <c r="I22" s="84">
        <v>1200</v>
      </c>
      <c r="J22" s="85">
        <v>800</v>
      </c>
      <c r="K22" s="85">
        <v>0</v>
      </c>
      <c r="L22" s="86" t="s">
        <v>137</v>
      </c>
    </row>
    <row r="23" spans="1:12" x14ac:dyDescent="0.25">
      <c r="A23" s="10" t="s">
        <v>166</v>
      </c>
      <c r="B23" s="88" t="s">
        <v>167</v>
      </c>
      <c r="C23" s="83" t="s">
        <v>168</v>
      </c>
      <c r="D23" s="83">
        <v>3</v>
      </c>
      <c r="E23" s="83">
        <v>700</v>
      </c>
      <c r="F23" s="84">
        <v>2100</v>
      </c>
      <c r="G23" s="84"/>
      <c r="H23" s="84">
        <v>0</v>
      </c>
      <c r="I23" s="84">
        <v>700</v>
      </c>
      <c r="J23" s="85">
        <v>0</v>
      </c>
      <c r="K23" s="85">
        <v>0</v>
      </c>
      <c r="L23" s="86" t="s">
        <v>137</v>
      </c>
    </row>
    <row r="24" spans="1:12" x14ac:dyDescent="0.25">
      <c r="A24" s="10" t="s">
        <v>169</v>
      </c>
      <c r="B24" s="88" t="s">
        <v>170</v>
      </c>
      <c r="C24" s="83"/>
      <c r="D24" s="83"/>
      <c r="E24" s="83"/>
      <c r="F24" s="84">
        <v>3000</v>
      </c>
      <c r="G24" s="84"/>
      <c r="H24" s="90">
        <v>1000</v>
      </c>
      <c r="I24" s="90">
        <v>1000</v>
      </c>
      <c r="J24" s="85">
        <v>0</v>
      </c>
      <c r="K24" s="85">
        <v>1000</v>
      </c>
      <c r="L24" s="86" t="s">
        <v>137</v>
      </c>
    </row>
    <row r="25" spans="1:12" ht="31.5" x14ac:dyDescent="0.25">
      <c r="A25" s="10" t="s">
        <v>171</v>
      </c>
      <c r="B25" s="88" t="s">
        <v>172</v>
      </c>
      <c r="C25" s="83"/>
      <c r="D25" s="83"/>
      <c r="E25" s="83"/>
      <c r="F25" s="84">
        <v>2500</v>
      </c>
      <c r="G25" s="84"/>
      <c r="H25" s="84">
        <v>1000</v>
      </c>
      <c r="I25" s="84">
        <v>1500</v>
      </c>
      <c r="J25" s="85">
        <v>0</v>
      </c>
      <c r="K25" s="85">
        <v>1000</v>
      </c>
      <c r="L25" s="86" t="s">
        <v>137</v>
      </c>
    </row>
    <row r="26" spans="1:12" x14ac:dyDescent="0.25">
      <c r="A26" s="10" t="s">
        <v>173</v>
      </c>
      <c r="B26" s="88" t="s">
        <v>174</v>
      </c>
      <c r="C26" s="83"/>
      <c r="D26" s="83"/>
      <c r="E26" s="83"/>
      <c r="F26" s="84">
        <v>717</v>
      </c>
      <c r="G26" s="84"/>
      <c r="H26" s="84">
        <v>0</v>
      </c>
      <c r="I26" s="84">
        <v>717</v>
      </c>
      <c r="J26" s="85">
        <v>0</v>
      </c>
      <c r="K26" s="85"/>
      <c r="L26" s="86" t="s">
        <v>137</v>
      </c>
    </row>
    <row r="27" spans="1:12" x14ac:dyDescent="0.25">
      <c r="A27" s="10" t="s">
        <v>175</v>
      </c>
      <c r="B27" s="88" t="s">
        <v>146</v>
      </c>
      <c r="C27" s="83"/>
      <c r="D27" s="83"/>
      <c r="E27" s="83"/>
      <c r="F27" s="84"/>
      <c r="G27" s="84"/>
      <c r="H27" s="84"/>
      <c r="I27" s="84"/>
      <c r="J27" s="85">
        <v>6374</v>
      </c>
      <c r="K27" s="85">
        <v>3634</v>
      </c>
      <c r="L27" s="86" t="s">
        <v>137</v>
      </c>
    </row>
    <row r="28" spans="1:12" x14ac:dyDescent="0.25">
      <c r="A28" s="10"/>
      <c r="B28" s="87"/>
      <c r="C28" s="83"/>
      <c r="D28" s="83"/>
      <c r="E28" s="83"/>
      <c r="F28" s="84"/>
      <c r="G28" s="84"/>
      <c r="H28" s="84"/>
      <c r="I28" s="89">
        <f t="shared" ref="I28" si="1">SUM(I19:I26)</f>
        <v>12624</v>
      </c>
      <c r="J28" s="85">
        <f>SUM(J19:J27)</f>
        <v>8134</v>
      </c>
      <c r="K28" s="85">
        <f>SUM(K19:K27)</f>
        <v>9134</v>
      </c>
      <c r="L28" s="86"/>
    </row>
    <row r="29" spans="1:12" ht="63" x14ac:dyDescent="0.25">
      <c r="A29" s="10" t="s">
        <v>23</v>
      </c>
      <c r="B29" s="82" t="s">
        <v>176</v>
      </c>
      <c r="C29" s="83"/>
      <c r="D29" s="83"/>
      <c r="E29" s="83"/>
      <c r="F29" s="84"/>
      <c r="G29" s="84"/>
      <c r="H29" s="84"/>
      <c r="I29" s="84"/>
      <c r="J29" s="85"/>
      <c r="K29" s="85"/>
      <c r="L29" s="86"/>
    </row>
    <row r="30" spans="1:12" x14ac:dyDescent="0.25">
      <c r="A30" s="10" t="s">
        <v>177</v>
      </c>
      <c r="B30" s="87" t="s">
        <v>178</v>
      </c>
      <c r="C30" s="83" t="s">
        <v>163</v>
      </c>
      <c r="D30" s="83">
        <v>950</v>
      </c>
      <c r="E30" s="83">
        <v>57</v>
      </c>
      <c r="F30" s="84">
        <v>54150</v>
      </c>
      <c r="G30" s="84"/>
      <c r="H30" s="84"/>
      <c r="I30" s="84">
        <v>6062</v>
      </c>
      <c r="J30" s="85">
        <v>0</v>
      </c>
      <c r="K30" s="85">
        <v>29669</v>
      </c>
      <c r="L30" s="86" t="s">
        <v>141</v>
      </c>
    </row>
    <row r="31" spans="1:12" x14ac:dyDescent="0.25">
      <c r="A31" s="10" t="s">
        <v>179</v>
      </c>
      <c r="B31" s="87" t="s">
        <v>180</v>
      </c>
      <c r="C31" s="83" t="s">
        <v>181</v>
      </c>
      <c r="D31" s="83">
        <v>7</v>
      </c>
      <c r="E31" s="83">
        <v>350</v>
      </c>
      <c r="F31" s="84">
        <v>2420</v>
      </c>
      <c r="G31" s="84"/>
      <c r="H31" s="84"/>
      <c r="I31" s="84">
        <v>670</v>
      </c>
      <c r="J31" s="85">
        <v>0</v>
      </c>
      <c r="K31" s="85">
        <v>0</v>
      </c>
      <c r="L31" s="86" t="s">
        <v>157</v>
      </c>
    </row>
    <row r="32" spans="1:12" x14ac:dyDescent="0.25">
      <c r="A32" s="10" t="s">
        <v>182</v>
      </c>
      <c r="B32" s="87" t="s">
        <v>183</v>
      </c>
      <c r="C32" s="83" t="s">
        <v>181</v>
      </c>
      <c r="D32" s="83">
        <v>1</v>
      </c>
      <c r="E32" s="83">
        <v>3403</v>
      </c>
      <c r="F32" s="84">
        <v>3403</v>
      </c>
      <c r="G32" s="84"/>
      <c r="H32" s="84"/>
      <c r="I32" s="84">
        <v>3403</v>
      </c>
      <c r="J32" s="85">
        <v>0</v>
      </c>
      <c r="K32" s="85">
        <v>0</v>
      </c>
      <c r="L32" s="86" t="s">
        <v>157</v>
      </c>
    </row>
    <row r="33" spans="1:12" x14ac:dyDescent="0.25">
      <c r="A33" s="10" t="s">
        <v>184</v>
      </c>
      <c r="B33" s="88" t="s">
        <v>185</v>
      </c>
      <c r="C33" s="83" t="s">
        <v>186</v>
      </c>
      <c r="D33" s="83">
        <v>95</v>
      </c>
      <c r="E33" s="83">
        <v>400</v>
      </c>
      <c r="F33" s="84">
        <v>38000</v>
      </c>
      <c r="G33" s="84"/>
      <c r="H33" s="84"/>
      <c r="I33" s="84">
        <v>18000</v>
      </c>
      <c r="J33" s="85">
        <v>37169</v>
      </c>
      <c r="K33" s="85">
        <v>6500</v>
      </c>
      <c r="L33" s="86" t="s">
        <v>137</v>
      </c>
    </row>
    <row r="34" spans="1:12" ht="31.5" x14ac:dyDescent="0.25">
      <c r="A34" s="10" t="s">
        <v>187</v>
      </c>
      <c r="B34" s="87" t="s">
        <v>188</v>
      </c>
      <c r="C34" s="83" t="s">
        <v>168</v>
      </c>
      <c r="D34" s="83">
        <v>1</v>
      </c>
      <c r="E34" s="83">
        <v>3500</v>
      </c>
      <c r="F34" s="84">
        <v>3500</v>
      </c>
      <c r="G34" s="84"/>
      <c r="H34" s="84"/>
      <c r="I34" s="84">
        <v>0</v>
      </c>
      <c r="J34" s="85">
        <v>0</v>
      </c>
      <c r="K34" s="85">
        <v>0</v>
      </c>
      <c r="L34" s="86" t="s">
        <v>137</v>
      </c>
    </row>
    <row r="35" spans="1:12" x14ac:dyDescent="0.25">
      <c r="A35" s="10" t="s">
        <v>189</v>
      </c>
      <c r="B35" s="87" t="s">
        <v>174</v>
      </c>
      <c r="C35" s="83"/>
      <c r="D35" s="83"/>
      <c r="E35" s="83"/>
      <c r="F35" s="84">
        <v>2500</v>
      </c>
      <c r="G35" s="84"/>
      <c r="H35" s="84"/>
      <c r="I35" s="84">
        <v>2500</v>
      </c>
      <c r="J35" s="85">
        <v>0</v>
      </c>
      <c r="K35" s="85">
        <v>0</v>
      </c>
      <c r="L35" s="86" t="s">
        <v>137</v>
      </c>
    </row>
    <row r="36" spans="1:12" x14ac:dyDescent="0.25">
      <c r="A36" s="10"/>
      <c r="B36" s="87"/>
      <c r="C36" s="83"/>
      <c r="D36" s="83"/>
      <c r="E36" s="83"/>
      <c r="F36" s="84"/>
      <c r="G36" s="84"/>
      <c r="H36" s="84"/>
      <c r="I36" s="89">
        <f>SUM(I30:I35)</f>
        <v>30635</v>
      </c>
      <c r="J36" s="85">
        <f>SUM(J30:J35)</f>
        <v>37169</v>
      </c>
      <c r="K36" s="85">
        <f>SUM(K30:K35)</f>
        <v>36169</v>
      </c>
      <c r="L36" s="86"/>
    </row>
    <row r="37" spans="1:12" x14ac:dyDescent="0.25">
      <c r="A37" s="91"/>
      <c r="B37" s="208" t="s">
        <v>45</v>
      </c>
      <c r="C37" s="208"/>
      <c r="D37" s="208"/>
      <c r="E37" s="208"/>
      <c r="F37" s="78">
        <f>SUM(F10:F35)</f>
        <v>160000</v>
      </c>
      <c r="G37" s="78">
        <f>SUM(G10:G35)</f>
        <v>0</v>
      </c>
      <c r="H37" s="78">
        <f>SUM(H10:H35)</f>
        <v>10000</v>
      </c>
      <c r="I37" s="78">
        <f>I36+I28+I17</f>
        <v>50000</v>
      </c>
      <c r="J37" s="77">
        <f>SUM(J17+J28+J36)</f>
        <v>50000</v>
      </c>
      <c r="K37" s="77">
        <f>SUM(K17+K28+K36)</f>
        <v>50000</v>
      </c>
      <c r="L37" s="91"/>
    </row>
  </sheetData>
  <mergeCells count="16">
    <mergeCell ref="B37:E37"/>
    <mergeCell ref="A5:L5"/>
    <mergeCell ref="A7:A8"/>
    <mergeCell ref="B7:B8"/>
    <mergeCell ref="C7:C8"/>
    <mergeCell ref="D7:D8"/>
    <mergeCell ref="E7:E8"/>
    <mergeCell ref="F7:F8"/>
    <mergeCell ref="G7:K7"/>
    <mergeCell ref="L7:L8"/>
    <mergeCell ref="A2:B2"/>
    <mergeCell ref="C2:E2"/>
    <mergeCell ref="A3:B3"/>
    <mergeCell ref="C3:E3"/>
    <mergeCell ref="A4:B4"/>
    <mergeCell ref="C4:E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FD37-D11F-4FDC-A470-4E8BA735F814}">
  <dimension ref="A1:J68"/>
  <sheetViews>
    <sheetView tabSelected="1" workbookViewId="0">
      <selection activeCell="H3" sqref="H3"/>
    </sheetView>
  </sheetViews>
  <sheetFormatPr defaultRowHeight="15" x14ac:dyDescent="0.25"/>
  <cols>
    <col min="2" max="2" width="60.7109375" bestFit="1" customWidth="1"/>
    <col min="3" max="3" width="20.85546875" bestFit="1" customWidth="1"/>
    <col min="9" max="9" width="8.7109375" bestFit="1" customWidth="1"/>
    <col min="10" max="10" width="59.5703125" bestFit="1" customWidth="1"/>
  </cols>
  <sheetData>
    <row r="1" spans="1:10" ht="15.75" x14ac:dyDescent="0.25">
      <c r="A1" s="92"/>
      <c r="B1" s="92"/>
      <c r="C1" s="92"/>
      <c r="D1" s="92"/>
      <c r="E1" s="92"/>
      <c r="F1" s="92"/>
      <c r="G1" s="92"/>
      <c r="H1" s="92"/>
      <c r="I1" s="92"/>
      <c r="J1" s="93" t="s">
        <v>190</v>
      </c>
    </row>
    <row r="2" spans="1:10" ht="15.75" x14ac:dyDescent="0.25">
      <c r="A2" s="232" t="s">
        <v>1</v>
      </c>
      <c r="B2" s="232"/>
      <c r="C2" s="233" t="s">
        <v>191</v>
      </c>
      <c r="D2" s="233"/>
      <c r="E2" s="233"/>
      <c r="F2" s="94"/>
      <c r="G2" s="94"/>
      <c r="H2" s="94"/>
      <c r="I2" s="94"/>
      <c r="J2" s="94"/>
    </row>
    <row r="3" spans="1:10" ht="15.75" x14ac:dyDescent="0.25">
      <c r="A3" s="234" t="s">
        <v>3</v>
      </c>
      <c r="B3" s="235"/>
      <c r="C3" s="233" t="s">
        <v>192</v>
      </c>
      <c r="D3" s="233"/>
      <c r="E3" s="233"/>
      <c r="F3" s="94"/>
      <c r="G3" s="94"/>
      <c r="H3" s="94"/>
      <c r="I3" s="94"/>
      <c r="J3" s="94"/>
    </row>
    <row r="4" spans="1:10" ht="15.75" x14ac:dyDescent="0.25">
      <c r="A4" s="232" t="s">
        <v>4</v>
      </c>
      <c r="B4" s="232"/>
      <c r="C4" s="236" t="s">
        <v>5</v>
      </c>
      <c r="D4" s="236"/>
      <c r="E4" s="236"/>
      <c r="F4" s="94"/>
      <c r="G4" s="94"/>
      <c r="H4" s="94"/>
      <c r="I4" s="94"/>
      <c r="J4" s="94"/>
    </row>
    <row r="5" spans="1:10" ht="15.75" x14ac:dyDescent="0.25">
      <c r="A5" s="227" t="s">
        <v>193</v>
      </c>
      <c r="B5" s="227"/>
      <c r="C5" s="227"/>
      <c r="D5" s="227"/>
      <c r="E5" s="227"/>
      <c r="F5" s="227"/>
      <c r="G5" s="227"/>
      <c r="H5" s="227"/>
      <c r="I5" s="227"/>
      <c r="J5" s="227"/>
    </row>
    <row r="6" spans="1:10" ht="15.75" x14ac:dyDescent="0.25">
      <c r="A6" s="187" t="s">
        <v>101</v>
      </c>
      <c r="B6" s="187"/>
      <c r="C6" s="187"/>
      <c r="D6" s="187"/>
      <c r="E6" s="187"/>
      <c r="F6" s="187"/>
      <c r="G6" s="187"/>
      <c r="H6" s="187"/>
      <c r="I6" s="187"/>
      <c r="J6" s="187"/>
    </row>
    <row r="7" spans="1:10" ht="15.75" x14ac:dyDescent="0.25">
      <c r="A7" s="188" t="s">
        <v>8</v>
      </c>
      <c r="B7" s="188" t="s">
        <v>9</v>
      </c>
      <c r="C7" s="188" t="s">
        <v>10</v>
      </c>
      <c r="D7" s="228" t="s">
        <v>11</v>
      </c>
      <c r="E7" s="188" t="s">
        <v>12</v>
      </c>
      <c r="F7" s="188" t="s">
        <v>94</v>
      </c>
      <c r="G7" s="230" t="s">
        <v>13</v>
      </c>
      <c r="H7" s="231"/>
      <c r="I7" s="231"/>
      <c r="J7" s="228" t="s">
        <v>194</v>
      </c>
    </row>
    <row r="8" spans="1:10" ht="15.75" x14ac:dyDescent="0.25">
      <c r="A8" s="188"/>
      <c r="B8" s="188"/>
      <c r="C8" s="188"/>
      <c r="D8" s="229"/>
      <c r="E8" s="188"/>
      <c r="F8" s="188"/>
      <c r="G8" s="95">
        <v>2017</v>
      </c>
      <c r="H8" s="95">
        <v>2018</v>
      </c>
      <c r="I8" s="96">
        <v>2019</v>
      </c>
      <c r="J8" s="229"/>
    </row>
    <row r="9" spans="1:10" ht="15.75" x14ac:dyDescent="0.25">
      <c r="A9" s="97">
        <v>1</v>
      </c>
      <c r="B9" s="98">
        <v>2</v>
      </c>
      <c r="C9" s="98">
        <v>3</v>
      </c>
      <c r="D9" s="97">
        <v>4</v>
      </c>
      <c r="E9" s="98">
        <v>5</v>
      </c>
      <c r="F9" s="98" t="s">
        <v>15</v>
      </c>
      <c r="G9" s="98">
        <v>7</v>
      </c>
      <c r="H9" s="98">
        <v>8</v>
      </c>
      <c r="I9" s="98">
        <v>9</v>
      </c>
      <c r="J9" s="98">
        <v>10</v>
      </c>
    </row>
    <row r="10" spans="1:10" ht="18.75" x14ac:dyDescent="0.25">
      <c r="A10" s="99" t="s">
        <v>195</v>
      </c>
      <c r="B10" s="100"/>
      <c r="C10" s="98"/>
      <c r="D10" s="97"/>
      <c r="E10" s="98"/>
      <c r="F10" s="98"/>
      <c r="G10" s="98"/>
      <c r="H10" s="98"/>
      <c r="I10" s="98"/>
      <c r="J10" s="98"/>
    </row>
    <row r="11" spans="1:10" ht="15.75" x14ac:dyDescent="0.25">
      <c r="A11" s="101">
        <v>1</v>
      </c>
      <c r="B11" s="102" t="s">
        <v>196</v>
      </c>
      <c r="C11" s="102"/>
      <c r="D11" s="102"/>
      <c r="E11" s="102"/>
      <c r="F11" s="102"/>
      <c r="G11" s="102"/>
      <c r="H11" s="102"/>
      <c r="I11" s="102"/>
      <c r="J11" s="103"/>
    </row>
    <row r="12" spans="1:10" ht="15.75" x14ac:dyDescent="0.25">
      <c r="A12" s="104">
        <v>1.1000000000000001</v>
      </c>
      <c r="B12" s="105" t="s">
        <v>197</v>
      </c>
      <c r="C12" s="105"/>
      <c r="D12" s="105"/>
      <c r="E12" s="105"/>
      <c r="F12" s="106"/>
      <c r="G12" s="105"/>
      <c r="H12" s="105"/>
      <c r="I12" s="105"/>
      <c r="J12" s="105"/>
    </row>
    <row r="13" spans="1:10" ht="63" x14ac:dyDescent="0.25">
      <c r="A13" s="107" t="s">
        <v>198</v>
      </c>
      <c r="B13" s="108" t="s">
        <v>199</v>
      </c>
      <c r="C13" s="108" t="s">
        <v>200</v>
      </c>
      <c r="D13" s="98">
        <v>1</v>
      </c>
      <c r="E13" s="109">
        <v>3500</v>
      </c>
      <c r="F13" s="110">
        <v>3500</v>
      </c>
      <c r="G13" s="110"/>
      <c r="H13" s="110">
        <v>3500</v>
      </c>
      <c r="I13" s="110">
        <v>0</v>
      </c>
      <c r="J13" s="108" t="s">
        <v>201</v>
      </c>
    </row>
    <row r="14" spans="1:10" ht="94.5" x14ac:dyDescent="0.25">
      <c r="A14" s="107" t="s">
        <v>202</v>
      </c>
      <c r="B14" s="108" t="s">
        <v>203</v>
      </c>
      <c r="C14" s="108" t="s">
        <v>200</v>
      </c>
      <c r="D14" s="98">
        <v>1</v>
      </c>
      <c r="E14" s="109">
        <v>3705</v>
      </c>
      <c r="F14" s="110">
        <v>3705.88</v>
      </c>
      <c r="G14" s="110"/>
      <c r="H14" s="110">
        <v>3706</v>
      </c>
      <c r="I14" s="110">
        <v>0</v>
      </c>
      <c r="J14" s="108" t="s">
        <v>204</v>
      </c>
    </row>
    <row r="15" spans="1:10" ht="63" x14ac:dyDescent="0.25">
      <c r="A15" s="107" t="s">
        <v>205</v>
      </c>
      <c r="B15" s="108" t="s">
        <v>206</v>
      </c>
      <c r="C15" s="108" t="s">
        <v>200</v>
      </c>
      <c r="D15" s="98">
        <v>1</v>
      </c>
      <c r="E15" s="109">
        <v>3500</v>
      </c>
      <c r="F15" s="110">
        <v>3500</v>
      </c>
      <c r="G15" s="110"/>
      <c r="H15" s="110">
        <v>2794</v>
      </c>
      <c r="I15" s="111">
        <v>705</v>
      </c>
      <c r="J15" s="108" t="s">
        <v>207</v>
      </c>
    </row>
    <row r="16" spans="1:10" ht="110.25" x14ac:dyDescent="0.25">
      <c r="A16" s="107" t="s">
        <v>208</v>
      </c>
      <c r="B16" s="108" t="s">
        <v>209</v>
      </c>
      <c r="C16" s="108" t="s">
        <v>210</v>
      </c>
      <c r="D16" s="98">
        <v>1</v>
      </c>
      <c r="E16" s="109">
        <v>4085</v>
      </c>
      <c r="F16" s="110">
        <f>E16</f>
        <v>4085</v>
      </c>
      <c r="G16" s="110"/>
      <c r="H16" s="110"/>
      <c r="I16" s="111">
        <f>F16</f>
        <v>4085</v>
      </c>
      <c r="J16" s="108" t="s">
        <v>211</v>
      </c>
    </row>
    <row r="17" spans="1:10" ht="15.75" x14ac:dyDescent="0.25">
      <c r="A17" s="112">
        <v>1.2</v>
      </c>
      <c r="B17" s="105" t="s">
        <v>212</v>
      </c>
      <c r="C17" s="105"/>
      <c r="D17" s="105"/>
      <c r="E17" s="113"/>
      <c r="F17" s="114"/>
      <c r="G17" s="110"/>
      <c r="H17" s="113"/>
      <c r="I17" s="115"/>
      <c r="J17" s="105"/>
    </row>
    <row r="18" spans="1:10" ht="63" x14ac:dyDescent="0.25">
      <c r="A18" s="116" t="s">
        <v>213</v>
      </c>
      <c r="B18" s="117" t="s">
        <v>214</v>
      </c>
      <c r="C18" s="117" t="s">
        <v>215</v>
      </c>
      <c r="D18" s="98">
        <v>10</v>
      </c>
      <c r="E18" s="118">
        <v>820</v>
      </c>
      <c r="F18" s="110">
        <f>D18*E18</f>
        <v>8200</v>
      </c>
      <c r="G18" s="110"/>
      <c r="H18" s="110"/>
      <c r="I18" s="119">
        <v>2710</v>
      </c>
      <c r="J18" s="117" t="s">
        <v>216</v>
      </c>
    </row>
    <row r="19" spans="1:10" ht="31.5" x14ac:dyDescent="0.25">
      <c r="A19" s="116" t="s">
        <v>217</v>
      </c>
      <c r="B19" s="117" t="s">
        <v>218</v>
      </c>
      <c r="C19" s="117" t="s">
        <v>219</v>
      </c>
      <c r="D19" s="98">
        <v>1</v>
      </c>
      <c r="E19" s="118">
        <v>5000</v>
      </c>
      <c r="F19" s="110">
        <f>E19</f>
        <v>5000</v>
      </c>
      <c r="G19" s="110"/>
      <c r="H19" s="110"/>
      <c r="I19" s="119">
        <v>5000</v>
      </c>
      <c r="J19" s="117" t="s">
        <v>220</v>
      </c>
    </row>
    <row r="20" spans="1:10" ht="47.25" x14ac:dyDescent="0.25">
      <c r="A20" s="116" t="s">
        <v>221</v>
      </c>
      <c r="B20" s="117" t="s">
        <v>222</v>
      </c>
      <c r="C20" s="117" t="s">
        <v>223</v>
      </c>
      <c r="D20" s="98">
        <v>1</v>
      </c>
      <c r="E20" s="118">
        <v>5500</v>
      </c>
      <c r="F20" s="110">
        <f>E20</f>
        <v>5500</v>
      </c>
      <c r="G20" s="110"/>
      <c r="H20" s="110"/>
      <c r="I20" s="119">
        <v>2000</v>
      </c>
      <c r="J20" s="117" t="s">
        <v>224</v>
      </c>
    </row>
    <row r="21" spans="1:10" ht="15.75" x14ac:dyDescent="0.25">
      <c r="A21" s="107" t="s">
        <v>225</v>
      </c>
      <c r="B21" s="108" t="s">
        <v>226</v>
      </c>
      <c r="C21" s="108" t="s">
        <v>223</v>
      </c>
      <c r="D21" s="98">
        <v>1</v>
      </c>
      <c r="E21" s="109">
        <v>1000</v>
      </c>
      <c r="F21" s="110">
        <f>E21</f>
        <v>1000</v>
      </c>
      <c r="G21" s="110"/>
      <c r="H21" s="110"/>
      <c r="I21" s="119">
        <v>0</v>
      </c>
      <c r="J21" s="108" t="s">
        <v>227</v>
      </c>
    </row>
    <row r="22" spans="1:10" ht="15.75" x14ac:dyDescent="0.25">
      <c r="A22" s="107"/>
      <c r="B22" s="120" t="s">
        <v>228</v>
      </c>
      <c r="C22" s="108"/>
      <c r="D22" s="98"/>
      <c r="E22" s="109"/>
      <c r="F22" s="121">
        <f>SUM(F13:F21)</f>
        <v>34490.880000000005</v>
      </c>
      <c r="G22" s="121"/>
      <c r="H22" s="121">
        <v>10000</v>
      </c>
      <c r="I22" s="122">
        <f>SUM(I13:I21)</f>
        <v>14500</v>
      </c>
      <c r="J22" s="108"/>
    </row>
    <row r="23" spans="1:10" ht="15.75" x14ac:dyDescent="0.25">
      <c r="A23" s="101">
        <v>2</v>
      </c>
      <c r="B23" s="102" t="s">
        <v>229</v>
      </c>
      <c r="C23" s="102"/>
      <c r="D23" s="102"/>
      <c r="E23" s="123"/>
      <c r="F23" s="123"/>
      <c r="G23" s="123"/>
      <c r="H23" s="123"/>
      <c r="I23" s="124"/>
      <c r="J23" s="102"/>
    </row>
    <row r="24" spans="1:10" ht="15.75" x14ac:dyDescent="0.25">
      <c r="A24" s="107" t="s">
        <v>230</v>
      </c>
      <c r="B24" s="108" t="s">
        <v>231</v>
      </c>
      <c r="C24" s="108" t="s">
        <v>232</v>
      </c>
      <c r="D24" s="98">
        <v>1</v>
      </c>
      <c r="E24" s="109">
        <v>500</v>
      </c>
      <c r="F24" s="109">
        <v>500</v>
      </c>
      <c r="G24" s="110"/>
      <c r="H24" s="110"/>
      <c r="I24" s="111">
        <v>0</v>
      </c>
      <c r="J24" s="108"/>
    </row>
    <row r="25" spans="1:10" ht="15.75" x14ac:dyDescent="0.25">
      <c r="A25" s="107"/>
      <c r="B25" s="120" t="s">
        <v>233</v>
      </c>
      <c r="C25" s="108"/>
      <c r="D25" s="98"/>
      <c r="E25" s="109"/>
      <c r="F25" s="121">
        <f>F24</f>
        <v>500</v>
      </c>
      <c r="G25" s="121"/>
      <c r="H25" s="121"/>
      <c r="I25" s="122">
        <v>0</v>
      </c>
      <c r="J25" s="108"/>
    </row>
    <row r="26" spans="1:10" ht="15.75" x14ac:dyDescent="0.25">
      <c r="A26" s="101">
        <v>3</v>
      </c>
      <c r="B26" s="102" t="s">
        <v>234</v>
      </c>
      <c r="C26" s="102"/>
      <c r="D26" s="102"/>
      <c r="E26" s="123"/>
      <c r="F26" s="123"/>
      <c r="G26" s="123"/>
      <c r="H26" s="123"/>
      <c r="I26" s="124"/>
      <c r="J26" s="102"/>
    </row>
    <row r="27" spans="1:10" ht="15.75" x14ac:dyDescent="0.25">
      <c r="A27" s="107" t="s">
        <v>235</v>
      </c>
      <c r="B27" s="108" t="s">
        <v>236</v>
      </c>
      <c r="C27" s="108" t="s">
        <v>232</v>
      </c>
      <c r="D27" s="98">
        <v>1</v>
      </c>
      <c r="E27" s="109">
        <v>1000</v>
      </c>
      <c r="F27" s="110">
        <v>1000</v>
      </c>
      <c r="G27" s="110"/>
      <c r="H27" s="123"/>
      <c r="I27" s="124">
        <v>0</v>
      </c>
      <c r="J27" s="108"/>
    </row>
    <row r="28" spans="1:10" ht="15.75" x14ac:dyDescent="0.25">
      <c r="A28" s="107" t="s">
        <v>237</v>
      </c>
      <c r="B28" s="108" t="s">
        <v>238</v>
      </c>
      <c r="C28" s="108" t="s">
        <v>232</v>
      </c>
      <c r="D28" s="98">
        <v>1</v>
      </c>
      <c r="E28" s="109">
        <v>1650</v>
      </c>
      <c r="F28" s="110">
        <v>1650</v>
      </c>
      <c r="G28" s="110"/>
      <c r="H28" s="110"/>
      <c r="I28" s="111">
        <v>0</v>
      </c>
      <c r="J28" s="108"/>
    </row>
    <row r="29" spans="1:10" ht="15.75" x14ac:dyDescent="0.25">
      <c r="A29" s="107"/>
      <c r="B29" s="120" t="s">
        <v>239</v>
      </c>
      <c r="C29" s="108"/>
      <c r="D29" s="98"/>
      <c r="E29" s="109"/>
      <c r="F29" s="121">
        <f>SUM(F27:F28)</f>
        <v>2650</v>
      </c>
      <c r="G29" s="121"/>
      <c r="H29" s="121"/>
      <c r="I29" s="122">
        <v>0</v>
      </c>
      <c r="J29" s="108"/>
    </row>
    <row r="30" spans="1:10" ht="15.75" x14ac:dyDescent="0.25">
      <c r="A30" s="101">
        <v>4</v>
      </c>
      <c r="B30" s="102" t="s">
        <v>240</v>
      </c>
      <c r="C30" s="102"/>
      <c r="D30" s="102"/>
      <c r="E30" s="123"/>
      <c r="F30" s="123"/>
      <c r="G30" s="123"/>
      <c r="H30" s="123"/>
      <c r="I30" s="124"/>
      <c r="J30" s="102"/>
    </row>
    <row r="31" spans="1:10" ht="15.75" x14ac:dyDescent="0.25">
      <c r="A31" s="107" t="s">
        <v>241</v>
      </c>
      <c r="B31" s="108" t="s">
        <v>242</v>
      </c>
      <c r="C31" s="108" t="s">
        <v>243</v>
      </c>
      <c r="D31" s="98">
        <v>1</v>
      </c>
      <c r="E31" s="109">
        <v>1000</v>
      </c>
      <c r="F31" s="110">
        <f t="shared" ref="F31:F35" si="0">E31</f>
        <v>1000</v>
      </c>
      <c r="G31" s="110"/>
      <c r="H31" s="110"/>
      <c r="I31" s="111">
        <v>0</v>
      </c>
      <c r="J31" s="108"/>
    </row>
    <row r="32" spans="1:10" ht="78.75" x14ac:dyDescent="0.25">
      <c r="A32" s="107" t="s">
        <v>244</v>
      </c>
      <c r="B32" s="108" t="s">
        <v>245</v>
      </c>
      <c r="C32" s="108" t="s">
        <v>243</v>
      </c>
      <c r="D32" s="98">
        <v>1</v>
      </c>
      <c r="E32" s="109">
        <v>2000</v>
      </c>
      <c r="F32" s="110">
        <f t="shared" si="0"/>
        <v>2000</v>
      </c>
      <c r="G32" s="110"/>
      <c r="H32" s="110"/>
      <c r="I32" s="111">
        <v>2000</v>
      </c>
      <c r="J32" s="108" t="s">
        <v>246</v>
      </c>
    </row>
    <row r="33" spans="1:10" ht="78.75" x14ac:dyDescent="0.25">
      <c r="A33" s="107" t="s">
        <v>247</v>
      </c>
      <c r="B33" s="108" t="s">
        <v>248</v>
      </c>
      <c r="C33" s="108" t="s">
        <v>243</v>
      </c>
      <c r="D33" s="98">
        <v>1</v>
      </c>
      <c r="E33" s="109">
        <v>2000</v>
      </c>
      <c r="F33" s="110">
        <f t="shared" si="0"/>
        <v>2000</v>
      </c>
      <c r="G33" s="110"/>
      <c r="H33" s="110"/>
      <c r="I33" s="111">
        <v>2000</v>
      </c>
      <c r="J33" s="108" t="s">
        <v>249</v>
      </c>
    </row>
    <row r="34" spans="1:10" ht="15.75" x14ac:dyDescent="0.25">
      <c r="A34" s="107" t="s">
        <v>250</v>
      </c>
      <c r="B34" s="108" t="s">
        <v>251</v>
      </c>
      <c r="C34" s="108" t="s">
        <v>243</v>
      </c>
      <c r="D34" s="98">
        <v>1</v>
      </c>
      <c r="E34" s="109">
        <v>1500</v>
      </c>
      <c r="F34" s="110">
        <f t="shared" si="0"/>
        <v>1500</v>
      </c>
      <c r="G34" s="110"/>
      <c r="H34" s="110"/>
      <c r="I34" s="111">
        <v>1500</v>
      </c>
      <c r="J34" s="108"/>
    </row>
    <row r="35" spans="1:10" ht="15.75" x14ac:dyDescent="0.25">
      <c r="A35" s="107" t="s">
        <v>252</v>
      </c>
      <c r="B35" s="108" t="s">
        <v>253</v>
      </c>
      <c r="C35" s="108" t="s">
        <v>243</v>
      </c>
      <c r="D35" s="98">
        <v>1</v>
      </c>
      <c r="E35" s="109">
        <v>2000</v>
      </c>
      <c r="F35" s="110">
        <f t="shared" si="0"/>
        <v>2000</v>
      </c>
      <c r="G35" s="110"/>
      <c r="H35" s="110"/>
      <c r="I35" s="111">
        <v>0</v>
      </c>
      <c r="J35" s="108"/>
    </row>
    <row r="36" spans="1:10" ht="31.5" x14ac:dyDescent="0.25">
      <c r="A36" s="107" t="s">
        <v>254</v>
      </c>
      <c r="B36" s="108" t="s">
        <v>255</v>
      </c>
      <c r="C36" s="108" t="s">
        <v>232</v>
      </c>
      <c r="D36" s="98">
        <v>1</v>
      </c>
      <c r="E36" s="109">
        <v>1000</v>
      </c>
      <c r="F36" s="110">
        <v>1000</v>
      </c>
      <c r="G36" s="110"/>
      <c r="H36" s="110"/>
      <c r="I36" s="111">
        <v>0</v>
      </c>
      <c r="J36" s="108"/>
    </row>
    <row r="37" spans="1:10" ht="15.75" x14ac:dyDescent="0.25">
      <c r="A37" s="107"/>
      <c r="B37" s="120" t="s">
        <v>256</v>
      </c>
      <c r="C37" s="108"/>
      <c r="D37" s="98"/>
      <c r="E37" s="109"/>
      <c r="F37" s="121">
        <f>SUM(F31:F36)</f>
        <v>9500</v>
      </c>
      <c r="G37" s="121"/>
      <c r="H37" s="121"/>
      <c r="I37" s="122">
        <f>SUM(I31:I36)</f>
        <v>5500</v>
      </c>
      <c r="J37" s="108"/>
    </row>
    <row r="38" spans="1:10" ht="15.75" x14ac:dyDescent="0.25">
      <c r="A38" s="101">
        <v>5</v>
      </c>
      <c r="B38" s="102" t="s">
        <v>257</v>
      </c>
      <c r="C38" s="125" t="s">
        <v>232</v>
      </c>
      <c r="D38" s="97">
        <v>1</v>
      </c>
      <c r="E38" s="126">
        <v>1000</v>
      </c>
      <c r="F38" s="121">
        <v>1000</v>
      </c>
      <c r="G38" s="110"/>
      <c r="H38" s="110"/>
      <c r="I38" s="121">
        <v>0</v>
      </c>
      <c r="J38" s="108"/>
    </row>
    <row r="39" spans="1:10" ht="15.75" x14ac:dyDescent="0.25">
      <c r="A39" s="101">
        <v>6</v>
      </c>
      <c r="B39" s="102" t="s">
        <v>258</v>
      </c>
      <c r="C39" s="125"/>
      <c r="D39" s="97">
        <v>1</v>
      </c>
      <c r="E39" s="126">
        <v>3000</v>
      </c>
      <c r="F39" s="121">
        <v>3000</v>
      </c>
      <c r="G39" s="110"/>
      <c r="H39" s="110"/>
      <c r="I39" s="121">
        <v>0</v>
      </c>
      <c r="J39" s="102"/>
    </row>
    <row r="40" spans="1:10" ht="15.75" x14ac:dyDescent="0.25">
      <c r="A40" s="127"/>
      <c r="B40" s="226" t="s">
        <v>45</v>
      </c>
      <c r="C40" s="226"/>
      <c r="D40" s="226"/>
      <c r="E40" s="226"/>
      <c r="F40" s="128">
        <f>F22+F25+F29+F37+F38+F39</f>
        <v>51140.880000000005</v>
      </c>
      <c r="G40" s="128">
        <v>0</v>
      </c>
      <c r="H40" s="128">
        <f>H22+H25+H29+H37+H38</f>
        <v>10000</v>
      </c>
      <c r="I40" s="129">
        <f>I22+I25+I29+I37+I38+I39</f>
        <v>20000</v>
      </c>
      <c r="J40" s="127"/>
    </row>
    <row r="41" spans="1:10" ht="18.75" x14ac:dyDescent="0.25">
      <c r="A41" s="99" t="s">
        <v>259</v>
      </c>
      <c r="B41" s="100"/>
      <c r="C41" s="98"/>
      <c r="D41" s="97"/>
      <c r="E41" s="98"/>
      <c r="F41" s="98"/>
      <c r="G41" s="98"/>
      <c r="H41" s="98"/>
      <c r="I41" s="98"/>
      <c r="J41" s="98"/>
    </row>
    <row r="42" spans="1:10" ht="15.75" x14ac:dyDescent="0.25">
      <c r="A42" s="101">
        <v>7</v>
      </c>
      <c r="B42" s="102" t="s">
        <v>196</v>
      </c>
      <c r="C42" s="102"/>
      <c r="D42" s="102"/>
      <c r="E42" s="102"/>
      <c r="F42" s="102"/>
      <c r="G42" s="102"/>
      <c r="H42" s="102"/>
      <c r="I42" s="102"/>
      <c r="J42" s="102"/>
    </row>
    <row r="43" spans="1:10" ht="15.75" x14ac:dyDescent="0.25">
      <c r="A43" s="116" t="s">
        <v>260</v>
      </c>
      <c r="B43" s="117" t="s">
        <v>261</v>
      </c>
      <c r="C43" s="117" t="s">
        <v>219</v>
      </c>
      <c r="D43" s="98">
        <v>1</v>
      </c>
      <c r="E43" s="118">
        <v>8540</v>
      </c>
      <c r="F43" s="110">
        <f>E43</f>
        <v>8540</v>
      </c>
      <c r="G43" s="110"/>
      <c r="H43" s="110"/>
      <c r="I43" s="119">
        <f>F43</f>
        <v>8540</v>
      </c>
      <c r="J43" s="117"/>
    </row>
    <row r="44" spans="1:10" ht="15.75" x14ac:dyDescent="0.25">
      <c r="A44" s="116" t="s">
        <v>262</v>
      </c>
      <c r="B44" s="117" t="s">
        <v>263</v>
      </c>
      <c r="C44" s="108" t="s">
        <v>264</v>
      </c>
      <c r="D44" s="98">
        <v>2</v>
      </c>
      <c r="E44" s="118">
        <v>205</v>
      </c>
      <c r="F44" s="110">
        <f>D44*E44</f>
        <v>410</v>
      </c>
      <c r="G44" s="110"/>
      <c r="H44" s="110"/>
      <c r="I44" s="119">
        <f t="shared" ref="I44:I65" si="1">F44</f>
        <v>410</v>
      </c>
      <c r="J44" s="117"/>
    </row>
    <row r="45" spans="1:10" ht="15.75" x14ac:dyDescent="0.25">
      <c r="A45" s="116" t="s">
        <v>265</v>
      </c>
      <c r="B45" s="117" t="s">
        <v>266</v>
      </c>
      <c r="C45" s="108" t="s">
        <v>264</v>
      </c>
      <c r="D45" s="98">
        <v>3</v>
      </c>
      <c r="E45" s="118">
        <v>856</v>
      </c>
      <c r="F45" s="110">
        <f>D45*E45</f>
        <v>2568</v>
      </c>
      <c r="G45" s="110"/>
      <c r="H45" s="110"/>
      <c r="I45" s="119">
        <f t="shared" si="1"/>
        <v>2568</v>
      </c>
      <c r="J45" s="117"/>
    </row>
    <row r="46" spans="1:10" ht="15.75" x14ac:dyDescent="0.25">
      <c r="A46" s="116" t="s">
        <v>267</v>
      </c>
      <c r="B46" s="117" t="s">
        <v>268</v>
      </c>
      <c r="C46" s="117" t="s">
        <v>219</v>
      </c>
      <c r="D46" s="98">
        <v>1</v>
      </c>
      <c r="E46" s="118">
        <f>2500*1.15</f>
        <v>2875</v>
      </c>
      <c r="F46" s="110">
        <f>E46</f>
        <v>2875</v>
      </c>
      <c r="G46" s="110"/>
      <c r="H46" s="110"/>
      <c r="I46" s="119">
        <f t="shared" si="1"/>
        <v>2875</v>
      </c>
      <c r="J46" s="117"/>
    </row>
    <row r="47" spans="1:10" ht="15.75" x14ac:dyDescent="0.25">
      <c r="A47" s="107" t="s">
        <v>269</v>
      </c>
      <c r="B47" s="108" t="s">
        <v>226</v>
      </c>
      <c r="C47" s="108" t="s">
        <v>223</v>
      </c>
      <c r="D47" s="98">
        <v>1</v>
      </c>
      <c r="E47" s="109">
        <v>1750</v>
      </c>
      <c r="F47" s="110">
        <f>E47</f>
        <v>1750</v>
      </c>
      <c r="G47" s="110"/>
      <c r="H47" s="110"/>
      <c r="I47" s="119">
        <f t="shared" si="1"/>
        <v>1750</v>
      </c>
      <c r="J47" s="108"/>
    </row>
    <row r="48" spans="1:10" ht="15.75" x14ac:dyDescent="0.25">
      <c r="A48" s="107" t="s">
        <v>270</v>
      </c>
      <c r="B48" s="108" t="s">
        <v>271</v>
      </c>
      <c r="C48" s="108" t="s">
        <v>223</v>
      </c>
      <c r="D48" s="98">
        <v>1</v>
      </c>
      <c r="E48" s="118">
        <v>2335</v>
      </c>
      <c r="F48" s="110">
        <f>E48</f>
        <v>2335</v>
      </c>
      <c r="G48" s="110"/>
      <c r="H48" s="110"/>
      <c r="I48" s="119">
        <f t="shared" si="1"/>
        <v>2335</v>
      </c>
      <c r="J48" s="108"/>
    </row>
    <row r="49" spans="1:10" ht="15.75" x14ac:dyDescent="0.25">
      <c r="A49" s="107"/>
      <c r="B49" s="120" t="s">
        <v>228</v>
      </c>
      <c r="C49" s="108"/>
      <c r="D49" s="98"/>
      <c r="E49" s="109"/>
      <c r="F49" s="121">
        <f>SUM(F43:F48)</f>
        <v>18478</v>
      </c>
      <c r="G49" s="121"/>
      <c r="H49" s="121"/>
      <c r="I49" s="130">
        <f t="shared" si="1"/>
        <v>18478</v>
      </c>
      <c r="J49" s="108"/>
    </row>
    <row r="50" spans="1:10" ht="15.75" x14ac:dyDescent="0.25">
      <c r="A50" s="101">
        <v>8</v>
      </c>
      <c r="B50" s="102" t="s">
        <v>272</v>
      </c>
      <c r="C50" s="102"/>
      <c r="D50" s="102"/>
      <c r="E50" s="123"/>
      <c r="F50" s="123"/>
      <c r="G50" s="123"/>
      <c r="H50" s="123"/>
      <c r="I50" s="119"/>
      <c r="J50" s="102"/>
    </row>
    <row r="51" spans="1:10" ht="15.75" x14ac:dyDescent="0.25">
      <c r="A51" s="107" t="s">
        <v>273</v>
      </c>
      <c r="B51" s="108" t="s">
        <v>231</v>
      </c>
      <c r="C51" s="108" t="s">
        <v>274</v>
      </c>
      <c r="D51" s="98">
        <v>1</v>
      </c>
      <c r="E51" s="109">
        <v>1000</v>
      </c>
      <c r="F51" s="110">
        <f>E51</f>
        <v>1000</v>
      </c>
      <c r="G51" s="110"/>
      <c r="H51" s="110"/>
      <c r="I51" s="119">
        <v>0</v>
      </c>
      <c r="J51" s="108"/>
    </row>
    <row r="52" spans="1:10" ht="15.75" x14ac:dyDescent="0.25">
      <c r="A52" s="107" t="s">
        <v>275</v>
      </c>
      <c r="B52" s="108" t="s">
        <v>276</v>
      </c>
      <c r="C52" s="108" t="s">
        <v>277</v>
      </c>
      <c r="D52" s="98">
        <v>50</v>
      </c>
      <c r="E52" s="109">
        <v>20</v>
      </c>
      <c r="F52" s="110">
        <f>D52*E52</f>
        <v>1000</v>
      </c>
      <c r="G52" s="110"/>
      <c r="H52" s="110"/>
      <c r="I52" s="119">
        <v>0</v>
      </c>
      <c r="J52" s="108"/>
    </row>
    <row r="53" spans="1:10" ht="15.75" x14ac:dyDescent="0.25">
      <c r="A53" s="107"/>
      <c r="B53" s="120" t="s">
        <v>278</v>
      </c>
      <c r="C53" s="108"/>
      <c r="D53" s="98"/>
      <c r="E53" s="109"/>
      <c r="F53" s="121">
        <f>SUM(F51:F52)</f>
        <v>2000</v>
      </c>
      <c r="G53" s="121"/>
      <c r="H53" s="121"/>
      <c r="I53" s="130">
        <f>SUM(I51:I52)</f>
        <v>0</v>
      </c>
      <c r="J53" s="108"/>
    </row>
    <row r="54" spans="1:10" ht="15.75" x14ac:dyDescent="0.25">
      <c r="A54" s="101">
        <v>9</v>
      </c>
      <c r="B54" s="102" t="s">
        <v>240</v>
      </c>
      <c r="C54" s="102"/>
      <c r="D54" s="102"/>
      <c r="E54" s="123"/>
      <c r="F54" s="123"/>
      <c r="G54" s="123"/>
      <c r="H54" s="123"/>
      <c r="I54" s="119"/>
      <c r="J54" s="102"/>
    </row>
    <row r="55" spans="1:10" ht="15.75" x14ac:dyDescent="0.25">
      <c r="A55" s="107" t="s">
        <v>279</v>
      </c>
      <c r="B55" s="108" t="s">
        <v>280</v>
      </c>
      <c r="C55" s="108" t="s">
        <v>274</v>
      </c>
      <c r="D55" s="98">
        <v>1</v>
      </c>
      <c r="E55" s="109">
        <v>350</v>
      </c>
      <c r="F55" s="110">
        <f t="shared" ref="F55:F62" si="2">E55</f>
        <v>350</v>
      </c>
      <c r="G55" s="110"/>
      <c r="H55" s="110"/>
      <c r="I55" s="119">
        <f t="shared" si="1"/>
        <v>350</v>
      </c>
      <c r="J55" s="108"/>
    </row>
    <row r="56" spans="1:10" ht="15.75" x14ac:dyDescent="0.25">
      <c r="A56" s="107" t="s">
        <v>281</v>
      </c>
      <c r="B56" s="108" t="s">
        <v>282</v>
      </c>
      <c r="C56" s="108" t="s">
        <v>274</v>
      </c>
      <c r="D56" s="98">
        <v>1</v>
      </c>
      <c r="E56" s="109">
        <v>700</v>
      </c>
      <c r="F56" s="110">
        <f t="shared" si="2"/>
        <v>700</v>
      </c>
      <c r="G56" s="110"/>
      <c r="H56" s="110"/>
      <c r="I56" s="119">
        <f t="shared" si="1"/>
        <v>700</v>
      </c>
      <c r="J56" s="108"/>
    </row>
    <row r="57" spans="1:10" ht="15.75" x14ac:dyDescent="0.25">
      <c r="A57" s="107" t="s">
        <v>283</v>
      </c>
      <c r="B57" s="108" t="s">
        <v>284</v>
      </c>
      <c r="C57" s="108" t="s">
        <v>274</v>
      </c>
      <c r="D57" s="98">
        <v>2</v>
      </c>
      <c r="E57" s="109">
        <v>130</v>
      </c>
      <c r="F57" s="110">
        <f>D57*E57</f>
        <v>260</v>
      </c>
      <c r="G57" s="110"/>
      <c r="H57" s="110"/>
      <c r="I57" s="119">
        <f t="shared" si="1"/>
        <v>260</v>
      </c>
      <c r="J57" s="108"/>
    </row>
    <row r="58" spans="1:10" ht="15.75" x14ac:dyDescent="0.25">
      <c r="A58" s="107" t="s">
        <v>285</v>
      </c>
      <c r="B58" s="108" t="s">
        <v>286</v>
      </c>
      <c r="C58" s="108" t="s">
        <v>274</v>
      </c>
      <c r="D58" s="98">
        <v>1</v>
      </c>
      <c r="E58" s="109">
        <v>200</v>
      </c>
      <c r="F58" s="110">
        <f>E58</f>
        <v>200</v>
      </c>
      <c r="G58" s="110"/>
      <c r="H58" s="110"/>
      <c r="I58" s="119">
        <f t="shared" si="1"/>
        <v>200</v>
      </c>
      <c r="J58" s="108"/>
    </row>
    <row r="59" spans="1:10" ht="15.75" x14ac:dyDescent="0.25">
      <c r="A59" s="107" t="s">
        <v>287</v>
      </c>
      <c r="B59" s="108" t="s">
        <v>288</v>
      </c>
      <c r="C59" s="108" t="s">
        <v>289</v>
      </c>
      <c r="D59" s="98">
        <v>14</v>
      </c>
      <c r="E59" s="109">
        <v>116</v>
      </c>
      <c r="F59" s="110">
        <f>D59*E59</f>
        <v>1624</v>
      </c>
      <c r="G59" s="110"/>
      <c r="H59" s="110"/>
      <c r="I59" s="119">
        <f t="shared" si="1"/>
        <v>1624</v>
      </c>
      <c r="J59" s="108"/>
    </row>
    <row r="60" spans="1:10" ht="15.75" x14ac:dyDescent="0.25">
      <c r="A60" s="107" t="s">
        <v>290</v>
      </c>
      <c r="B60" s="108" t="s">
        <v>291</v>
      </c>
      <c r="C60" s="108" t="s">
        <v>274</v>
      </c>
      <c r="D60" s="98">
        <v>1</v>
      </c>
      <c r="E60" s="109">
        <v>2000</v>
      </c>
      <c r="F60" s="110">
        <f>E60</f>
        <v>2000</v>
      </c>
      <c r="G60" s="110"/>
      <c r="H60" s="110"/>
      <c r="I60" s="119">
        <f t="shared" si="1"/>
        <v>2000</v>
      </c>
      <c r="J60" s="108"/>
    </row>
    <row r="61" spans="1:10" ht="15.75" x14ac:dyDescent="0.25">
      <c r="A61" s="107" t="s">
        <v>292</v>
      </c>
      <c r="B61" s="108" t="s">
        <v>253</v>
      </c>
      <c r="C61" s="108" t="s">
        <v>274</v>
      </c>
      <c r="D61" s="98">
        <v>1</v>
      </c>
      <c r="E61" s="109">
        <v>1000</v>
      </c>
      <c r="F61" s="110">
        <f>E61</f>
        <v>1000</v>
      </c>
      <c r="G61" s="110"/>
      <c r="H61" s="110"/>
      <c r="I61" s="119">
        <f t="shared" si="1"/>
        <v>1000</v>
      </c>
      <c r="J61" s="108"/>
    </row>
    <row r="62" spans="1:10" ht="15.75" x14ac:dyDescent="0.25">
      <c r="A62" s="107" t="s">
        <v>293</v>
      </c>
      <c r="B62" s="108" t="s">
        <v>294</v>
      </c>
      <c r="C62" s="108" t="s">
        <v>274</v>
      </c>
      <c r="D62" s="98">
        <v>1</v>
      </c>
      <c r="E62" s="109">
        <v>500</v>
      </c>
      <c r="F62" s="110">
        <f t="shared" si="2"/>
        <v>500</v>
      </c>
      <c r="G62" s="110"/>
      <c r="H62" s="110"/>
      <c r="I62" s="119">
        <v>0</v>
      </c>
      <c r="J62" s="108"/>
    </row>
    <row r="63" spans="1:10" ht="15.75" x14ac:dyDescent="0.25">
      <c r="A63" s="107"/>
      <c r="B63" s="120" t="s">
        <v>256</v>
      </c>
      <c r="C63" s="108"/>
      <c r="D63" s="98"/>
      <c r="E63" s="109"/>
      <c r="F63" s="121">
        <f>SUM(F55:F62)</f>
        <v>6634</v>
      </c>
      <c r="G63" s="121"/>
      <c r="H63" s="121"/>
      <c r="I63" s="130">
        <f>SUM(I55:I62)</f>
        <v>6134</v>
      </c>
      <c r="J63" s="108"/>
    </row>
    <row r="64" spans="1:10" ht="15.75" x14ac:dyDescent="0.25">
      <c r="A64" s="101">
        <v>11</v>
      </c>
      <c r="B64" s="102" t="s">
        <v>257</v>
      </c>
      <c r="C64" s="125" t="s">
        <v>232</v>
      </c>
      <c r="D64" s="97">
        <v>1</v>
      </c>
      <c r="E64" s="126">
        <v>100</v>
      </c>
      <c r="F64" s="121">
        <f>E64</f>
        <v>100</v>
      </c>
      <c r="G64" s="110"/>
      <c r="H64" s="110"/>
      <c r="I64" s="130">
        <f t="shared" si="1"/>
        <v>100</v>
      </c>
      <c r="J64" s="108"/>
    </row>
    <row r="65" spans="1:10" ht="15.75" x14ac:dyDescent="0.25">
      <c r="A65" s="101">
        <v>12</v>
      </c>
      <c r="B65" s="102" t="s">
        <v>258</v>
      </c>
      <c r="C65" s="125"/>
      <c r="D65" s="97">
        <v>1</v>
      </c>
      <c r="E65" s="126">
        <v>288</v>
      </c>
      <c r="F65" s="121">
        <f>E65</f>
        <v>288</v>
      </c>
      <c r="G65" s="110"/>
      <c r="H65" s="110"/>
      <c r="I65" s="130">
        <f t="shared" si="1"/>
        <v>288</v>
      </c>
      <c r="J65" s="102"/>
    </row>
    <row r="66" spans="1:10" ht="15.75" x14ac:dyDescent="0.25">
      <c r="A66" s="127"/>
      <c r="B66" s="226" t="s">
        <v>45</v>
      </c>
      <c r="C66" s="226"/>
      <c r="D66" s="226"/>
      <c r="E66" s="226"/>
      <c r="F66" s="128">
        <f>F49+F53+F63+F64+F65</f>
        <v>27500</v>
      </c>
      <c r="G66" s="128">
        <v>0</v>
      </c>
      <c r="H66" s="128">
        <f>H49+H53+H63+H64</f>
        <v>0</v>
      </c>
      <c r="I66" s="128">
        <f>I49+I53+I63+I64+I65</f>
        <v>25000</v>
      </c>
      <c r="J66" s="127"/>
    </row>
    <row r="67" spans="1:10" x14ac:dyDescent="0.25">
      <c r="A67" s="131"/>
      <c r="B67" s="131"/>
      <c r="C67" s="131"/>
      <c r="D67" s="131"/>
      <c r="E67" s="131"/>
      <c r="F67" s="131"/>
      <c r="G67" s="131"/>
      <c r="H67" s="131"/>
      <c r="I67" s="131"/>
      <c r="J67" s="131"/>
    </row>
    <row r="68" spans="1:10" ht="15.75" x14ac:dyDescent="0.25">
      <c r="A68" s="127"/>
      <c r="B68" s="226" t="s">
        <v>295</v>
      </c>
      <c r="C68" s="226"/>
      <c r="D68" s="226"/>
      <c r="E68" s="226"/>
      <c r="F68" s="132">
        <f t="shared" ref="F68:I68" si="3">F40+F66</f>
        <v>78640.88</v>
      </c>
      <c r="G68" s="132">
        <f t="shared" si="3"/>
        <v>0</v>
      </c>
      <c r="H68" s="133">
        <f t="shared" si="3"/>
        <v>10000</v>
      </c>
      <c r="I68" s="132">
        <f t="shared" si="3"/>
        <v>45000</v>
      </c>
      <c r="J68" s="132"/>
    </row>
  </sheetData>
  <mergeCells count="19">
    <mergeCell ref="A2:B2"/>
    <mergeCell ref="C2:E2"/>
    <mergeCell ref="A3:B3"/>
    <mergeCell ref="C3:E3"/>
    <mergeCell ref="A4:B4"/>
    <mergeCell ref="C4:E4"/>
    <mergeCell ref="B40:E40"/>
    <mergeCell ref="B66:E66"/>
    <mergeCell ref="B68:E68"/>
    <mergeCell ref="A5:J5"/>
    <mergeCell ref="A6:J6"/>
    <mergeCell ref="A7:A8"/>
    <mergeCell ref="B7:B8"/>
    <mergeCell ref="C7:C8"/>
    <mergeCell ref="D7:D8"/>
    <mergeCell ref="E7:E8"/>
    <mergeCell ref="F7:F8"/>
    <mergeCell ref="G7:I7"/>
    <mergeCell ref="J7:J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7</vt:i4>
      </vt:variant>
    </vt:vector>
  </HeadingPairs>
  <TitlesOfParts>
    <vt:vector size="7" baseType="lpstr">
      <vt:lpstr>ĀM_24-31</vt:lpstr>
      <vt:lpstr>KM_38</vt:lpstr>
      <vt:lpstr>KM_42</vt:lpstr>
      <vt:lpstr>KM_43</vt:lpstr>
      <vt:lpstr>KM_52-56</vt:lpstr>
      <vt:lpstr>KM_65</vt:lpstr>
      <vt:lpstr>KM_108</vt:lpstr>
    </vt:vector>
  </TitlesOfParts>
  <Company>LR Kultūras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IlzeT</dc:creator>
  <cp:lastModifiedBy>Inese Duļķe</cp:lastModifiedBy>
  <dcterms:created xsi:type="dcterms:W3CDTF">2020-03-06T13:41:57Z</dcterms:created>
  <dcterms:modified xsi:type="dcterms:W3CDTF">2020-09-04T09:28:31Z</dcterms:modified>
</cp:coreProperties>
</file>