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vs.vm.gov.lv/Portal/webdav/2e8a0763-d1d0-4b27-b894-de3438e603f5/"/>
    </mc:Choice>
  </mc:AlternateContent>
  <xr:revisionPtr revIDLastSave="0" documentId="13_ncr:1_{49154050-5636-4DF1-8B9C-4380E921089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zdevumi_pa_pasakumiem" sheetId="3" r:id="rId1"/>
    <sheet name="personāla_izmaksas" sheetId="2" r:id="rId2"/>
  </sheets>
  <definedNames>
    <definedName name="Excel_BuiltIn__FilterDatabase_2">#REF!</definedName>
    <definedName name="Excel_BuiltIn__FilterDatabase_3">#REF!</definedName>
    <definedName name="Excel_BuiltIn_Print_Titles_2">#REF!</definedName>
    <definedName name="Excel_BuiltIn_Print_Titles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3" l="1"/>
  <c r="P16" i="2" l="1"/>
  <c r="G16" i="2" l="1"/>
  <c r="H16" i="2"/>
  <c r="O7" i="2"/>
  <c r="L35" i="2"/>
  <c r="K35" i="2"/>
  <c r="N35" i="2"/>
  <c r="M35" i="2"/>
  <c r="J35" i="2"/>
  <c r="G35" i="2"/>
  <c r="M26" i="2"/>
  <c r="K26" i="2"/>
  <c r="L26" i="2" s="1"/>
  <c r="J26" i="2"/>
  <c r="G26" i="2"/>
  <c r="Q36" i="2"/>
  <c r="F36" i="2"/>
  <c r="B36" i="2"/>
  <c r="O36" i="2"/>
  <c r="I36" i="2"/>
  <c r="H36" i="2"/>
  <c r="Q27" i="2"/>
  <c r="O27" i="2"/>
  <c r="F27" i="2"/>
  <c r="B27" i="2"/>
  <c r="I27" i="2"/>
  <c r="H27" i="2"/>
  <c r="B17" i="2"/>
  <c r="B8" i="2"/>
  <c r="J36" i="2" l="1"/>
  <c r="G36" i="2"/>
  <c r="M36" i="2"/>
  <c r="N36" i="2"/>
  <c r="G27" i="2"/>
  <c r="M27" i="2"/>
  <c r="J27" i="2"/>
  <c r="C20" i="3"/>
  <c r="F20" i="3"/>
  <c r="E20" i="3"/>
  <c r="F18" i="3"/>
  <c r="E18" i="3"/>
  <c r="D18" i="3"/>
  <c r="C18" i="3"/>
  <c r="F16" i="3"/>
  <c r="E16" i="3"/>
  <c r="D16" i="3"/>
  <c r="C16" i="3"/>
  <c r="F10" i="3"/>
  <c r="F9" i="3" s="1"/>
  <c r="E10" i="3"/>
  <c r="E9" i="3" s="1"/>
  <c r="D10" i="3"/>
  <c r="D9" i="3" s="1"/>
  <c r="C10" i="3"/>
  <c r="C9" i="3" s="1"/>
  <c r="F7" i="3"/>
  <c r="F6" i="3" s="1"/>
  <c r="E7" i="3"/>
  <c r="E6" i="3" s="1"/>
  <c r="D7" i="3"/>
  <c r="D6" i="3" s="1"/>
  <c r="C7" i="3"/>
  <c r="C6" i="3" s="1"/>
  <c r="Q17" i="2"/>
  <c r="F17" i="2"/>
  <c r="O17" i="2"/>
  <c r="I16" i="2"/>
  <c r="I17" i="2" s="1"/>
  <c r="G17" i="2"/>
  <c r="Q8" i="2"/>
  <c r="F8" i="2"/>
  <c r="O8" i="2"/>
  <c r="I7" i="2"/>
  <c r="H7" i="2"/>
  <c r="H8" i="2" s="1"/>
  <c r="G7" i="2"/>
  <c r="K36" i="2" l="1"/>
  <c r="P35" i="2"/>
  <c r="N26" i="2"/>
  <c r="N27" i="2" s="1"/>
  <c r="M7" i="2"/>
  <c r="G8" i="2"/>
  <c r="K7" i="2"/>
  <c r="J7" i="2"/>
  <c r="N7" i="2" s="1"/>
  <c r="I8" i="2"/>
  <c r="H17" i="2"/>
  <c r="D15" i="3"/>
  <c r="E15" i="3"/>
  <c r="E23" i="3" s="1"/>
  <c r="F15" i="3"/>
  <c r="F23" i="3" s="1"/>
  <c r="C15" i="3"/>
  <c r="C23" i="3" s="1"/>
  <c r="D23" i="3"/>
  <c r="J16" i="2"/>
  <c r="K16" i="2" s="1"/>
  <c r="L16" i="2" s="1"/>
  <c r="M16" i="2"/>
  <c r="L36" i="2" l="1"/>
  <c r="K27" i="2"/>
  <c r="L7" i="2"/>
  <c r="P7" i="2" s="1"/>
  <c r="M17" i="2"/>
  <c r="K17" i="2"/>
  <c r="J8" i="2"/>
  <c r="N8" i="2"/>
  <c r="M8" i="2"/>
  <c r="J17" i="2"/>
  <c r="N16" i="2"/>
  <c r="N17" i="2" s="1"/>
  <c r="P36" i="2" l="1"/>
  <c r="R35" i="2"/>
  <c r="R36" i="2" s="1"/>
  <c r="P26" i="2"/>
  <c r="L27" i="2"/>
  <c r="K8" i="2"/>
  <c r="L8" i="2"/>
  <c r="L17" i="2"/>
  <c r="P27" i="2" l="1"/>
  <c r="R26" i="2"/>
  <c r="R27" i="2" s="1"/>
  <c r="R16" i="2"/>
  <c r="R17" i="2" s="1"/>
  <c r="P17" i="2"/>
  <c r="R7" i="2"/>
  <c r="R8" i="2" s="1"/>
  <c r="P8" i="2"/>
</calcChain>
</file>

<file path=xl/sharedStrings.xml><?xml version="1.0" encoding="utf-8"?>
<sst xmlns="http://schemas.openxmlformats.org/spreadsheetml/2006/main" count="166" uniqueCount="88">
  <si>
    <t>Amata nosaukums</t>
  </si>
  <si>
    <t>Slodžu skaits</t>
  </si>
  <si>
    <t>Saime 
(apakšsaime)</t>
  </si>
  <si>
    <t>Līmenis</t>
  </si>
  <si>
    <t>Mēnešalgu grupa</t>
  </si>
  <si>
    <t>Amata vietai plānotā  mēnešalga</t>
  </si>
  <si>
    <t xml:space="preserve">Vispārējās piemaksas </t>
  </si>
  <si>
    <t>Prēmijas un naudas balvas</t>
  </si>
  <si>
    <t xml:space="preserve">Sociālās garantijas </t>
  </si>
  <si>
    <t>Valsts sociālās apdroši-nāšanas obligātās iemaksas, 24.09%</t>
  </si>
  <si>
    <t>Kopā mēnesī</t>
  </si>
  <si>
    <t>Kopā gadā (1000)</t>
  </si>
  <si>
    <t>Kopā gadā (1100)</t>
  </si>
  <si>
    <t>Kopā gadā (1200)</t>
  </si>
  <si>
    <t>Darba vietas uzturēšanas izmaksas  uz vienu darbinieku, GADĀ 
EKK 2000</t>
  </si>
  <si>
    <t>KOPĀ atlīdzībai un darba vietu uzturēšanai</t>
  </si>
  <si>
    <t>Vienreizēji izdevumi darba vietas iekārtošanai</t>
  </si>
  <si>
    <t>Pavisam kopā</t>
  </si>
  <si>
    <t>7=6*10%</t>
  </si>
  <si>
    <t>8=6*10%</t>
  </si>
  <si>
    <t>9=6*5%</t>
  </si>
  <si>
    <t>10=(6+7+8+9)*24.09%</t>
  </si>
  <si>
    <t>11=6+7+8+9+10</t>
  </si>
  <si>
    <t>IVB</t>
  </si>
  <si>
    <t>Kopā</t>
  </si>
  <si>
    <t>12=11*12 mēn.</t>
  </si>
  <si>
    <t xml:space="preserve">Vecākais IS administrators </t>
  </si>
  <si>
    <t>EKK</t>
  </si>
  <si>
    <t>Budžeta bāzes izdevumos neiekļauto sistēmas uzturēšanas izdevumu atšifrējums</t>
  </si>
  <si>
    <t>Nr. p.k.</t>
  </si>
  <si>
    <t>Izdevumu postenis</t>
  </si>
  <si>
    <t>Nepieciešmais finansējums, euro</t>
  </si>
  <si>
    <t>Izvērsums</t>
  </si>
  <si>
    <t>Izdevumu pamatojums</t>
  </si>
  <si>
    <t>2021.gadam</t>
  </si>
  <si>
    <t>2022.gadam</t>
  </si>
  <si>
    <t>2023.gadam</t>
  </si>
  <si>
    <t>1.</t>
  </si>
  <si>
    <t>Standartizētā programmatūra</t>
  </si>
  <si>
    <t>1.1.</t>
  </si>
  <si>
    <t>Datu bāžu licences</t>
  </si>
  <si>
    <t>1.1.1.</t>
  </si>
  <si>
    <t>VMware vSphere</t>
  </si>
  <si>
    <t>EK izstrādātās komponentes RINA un SSIS vidžu sekmīgai darbībai, nepieciešams iegādāties 4.gab. VM ware licences ik pēc 3.gadiem.</t>
  </si>
  <si>
    <t>2.</t>
  </si>
  <si>
    <t>Specializētā programmatūra</t>
  </si>
  <si>
    <t xml:space="preserve">2.1. </t>
  </si>
  <si>
    <t>Citas infrastruktūras licences</t>
  </si>
  <si>
    <t>2.1.1.</t>
  </si>
  <si>
    <t>TLS/SSL sertifikāts uz 2 gadiem</t>
  </si>
  <si>
    <t xml:space="preserve">TLS/SSL sertifikāts, kas nodrošina šifrētu komunikācijas kanālu izveidi, autentifikācijas un autorizēšanas pakalpojumu nodrošināšanu, serveru un klientu pārbaudi, kā arī atļautu saziņas kanālu izmantošanu. Sertifikāts tiek instalēts NVD RINA. </t>
  </si>
  <si>
    <t>2.1.2.</t>
  </si>
  <si>
    <t>Seal ebMS paraksta sertifikāts uz 3 gadiem</t>
  </si>
  <si>
    <t>Seal – ebMS paraksta sertifikāts, kas nodrošina EESSI ietvaros sūtāmo ziņu parakstīšanu un šifrēšanu. Sertifikāts tiek instalēts NVD RINA.</t>
  </si>
  <si>
    <t>2.1.3.</t>
  </si>
  <si>
    <t>Seal Business sertifikāts uz 3 gadiem</t>
  </si>
  <si>
    <t>2.2.</t>
  </si>
  <si>
    <t>Sistēmas pielāgošanas un uzturēšanas pakalpojumi  (SSIS un RINA)</t>
  </si>
  <si>
    <t>Dažādi uzlabojumi, pamatotjoties uz lietotāju ierosinājumiem, EK veiktajiem atjauninājumiem un uzlabojumiem RINA. SSIS pielāgošana jaunajām RINA relīzēm, provizoriski tiek paredzēts vismaz 2. jaunās RINA relīzes, kā arī darbības nodrošināšana (standartprogrammatūras/lietojumprogrammatūras ietekmes rezultātā), normatīvo aktu izmaiņas - gan attiecībā uz RINA un SSIS. Aprēķins veikts par pamatu ņemot, ka vidējā IT ekspertu stundas likme 35.00 EUR bez PVN, gadā plānotas darba 2880 stundas.</t>
  </si>
  <si>
    <t>3.</t>
  </si>
  <si>
    <t>Centrālā infrastruktūra</t>
  </si>
  <si>
    <t>2000, 5000</t>
  </si>
  <si>
    <t>3.1.</t>
  </si>
  <si>
    <t>Infrastruktūras uzturēšana:</t>
  </si>
  <si>
    <t>3.1.1.</t>
  </si>
  <si>
    <t>3.2.</t>
  </si>
  <si>
    <t>Infrastruktūras atjaunošana reizi 5 gados</t>
  </si>
  <si>
    <t>3.2.1.</t>
  </si>
  <si>
    <t>Infrastruktūras atjaunošana</t>
  </si>
  <si>
    <t>Personāla izdevumi</t>
  </si>
  <si>
    <t>1000, 2000</t>
  </si>
  <si>
    <t>4.1.</t>
  </si>
  <si>
    <t>Personāla atlīdzībai</t>
  </si>
  <si>
    <t>4.2.</t>
  </si>
  <si>
    <t>Darba vietas uzturēšanas izmaksas</t>
  </si>
  <si>
    <t>Izmaksas kopā</t>
  </si>
  <si>
    <t>1000, 2000, 5000</t>
  </si>
  <si>
    <t>Rezerves kopēšanas ikeārtām</t>
  </si>
  <si>
    <t>NVD nepieciešamie cilvēkresursi  uzdoto funkciju nodrošināšanai 2020.gadā (6 mēnešiem no 2020.gada 1. jūlija)</t>
  </si>
  <si>
    <t>12=11*6mēn.</t>
  </si>
  <si>
    <t>NVD nepieciešamais cilvēkresurss  uzdoto funkciju nodrošināšanai ik gadu 2021.-2023.gadā</t>
  </si>
  <si>
    <t>NVD administratīvais personāls funkciju nodrošināšanai 2020.gadā (6 mēnešiem no 2020.gada 1. jūlija)</t>
  </si>
  <si>
    <t>NVD administratīvais personāls funkciju nodrošināšanai ik gadu 2021.-2023.gadā</t>
  </si>
  <si>
    <t>Vecākais eksperts Starptautiskās sadarbības nodaļā</t>
  </si>
  <si>
    <t>7=6*30%</t>
  </si>
  <si>
    <t>1) Atlīdzība vecākā IS administratora vietai. Plānotā darba alga ir 1917 euro, 2020.gadā nodarbinot uz 6 mēnešiem, pārējos gadus uz 12 mēnešiem
2) Plānotā piemaksa 30%, piemaksu maksājot Starptautiskās sadarbības nodaļas vecākajam ekspertam, kas šobrīd daļēji pilda biznesa analītiķa darba pienākumus,darba alga bruto ir 1150 euro, 2020.gadā nodarbinot uz 6 mēnešiem, pārējos gadus uz 12 mēnešiem.</t>
  </si>
  <si>
    <t>2020.gada 6 mēnešiem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</si>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</sst>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Times New Roman Baltic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 Baltic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name val="Times New Roman Baltic"/>
      <charset val="186"/>
    </font>
    <font>
      <sz val="10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 applyFill="1"/>
    <xf numFmtId="0" fontId="6" fillId="0" borderId="0" xfId="0" applyFont="1"/>
    <xf numFmtId="0" fontId="7" fillId="3" borderId="0" xfId="0" applyFont="1" applyFill="1"/>
    <xf numFmtId="0" fontId="7" fillId="0" borderId="0" xfId="0" applyFont="1" applyFill="1"/>
    <xf numFmtId="0" fontId="8" fillId="0" borderId="0" xfId="0" applyFont="1"/>
    <xf numFmtId="0" fontId="10" fillId="0" borderId="2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textRotation="90" wrapText="1"/>
    </xf>
    <xf numFmtId="9" fontId="10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/>
    <xf numFmtId="0" fontId="1" fillId="0" borderId="2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3" fontId="1" fillId="4" borderId="2" xfId="1" applyNumberFormat="1" applyFont="1" applyFill="1" applyBorder="1" applyAlignment="1">
      <alignment horizontal="center" vertical="center" wrapText="1"/>
    </xf>
    <xf numFmtId="3" fontId="1" fillId="4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right" vertical="center" wrapText="1"/>
    </xf>
    <xf numFmtId="3" fontId="10" fillId="5" borderId="2" xfId="1" applyNumberFormat="1" applyFont="1" applyFill="1" applyBorder="1" applyAlignment="1">
      <alignment horizontal="center" vertical="center" wrapText="1"/>
    </xf>
    <xf numFmtId="49" fontId="10" fillId="5" borderId="2" xfId="1" applyNumberFormat="1" applyFont="1" applyFill="1" applyBorder="1" applyAlignment="1">
      <alignment horizontal="center"/>
    </xf>
    <xf numFmtId="0" fontId="10" fillId="5" borderId="2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3" fontId="12" fillId="5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4" fillId="0" borderId="0" xfId="0" applyFont="1"/>
    <xf numFmtId="4" fontId="10" fillId="0" borderId="2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/>
    </xf>
    <xf numFmtId="0" fontId="7" fillId="0" borderId="0" xfId="0" applyFont="1"/>
    <xf numFmtId="4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3" fontId="4" fillId="5" borderId="2" xfId="0" applyNumberFormat="1" applyFont="1" applyFill="1" applyBorder="1" applyAlignment="1">
      <alignment vertical="top" wrapText="1"/>
    </xf>
    <xf numFmtId="3" fontId="15" fillId="5" borderId="2" xfId="0" applyNumberFormat="1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/>
    <xf numFmtId="3" fontId="4" fillId="2" borderId="2" xfId="0" applyNumberFormat="1" applyFont="1" applyFill="1" applyBorder="1" applyAlignment="1">
      <alignment vertical="top" wrapText="1"/>
    </xf>
    <xf numFmtId="3" fontId="15" fillId="2" borderId="2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0" fillId="0" borderId="2" xfId="0" applyFont="1" applyBorder="1"/>
    <xf numFmtId="3" fontId="4" fillId="3" borderId="2" xfId="0" applyNumberFormat="1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horizontal="center" vertical="top" wrapText="1"/>
    </xf>
    <xf numFmtId="3" fontId="15" fillId="3" borderId="2" xfId="0" applyNumberFormat="1" applyFont="1" applyFill="1" applyBorder="1" applyAlignment="1">
      <alignment horizontal="center" vertical="top" wrapText="1"/>
    </xf>
    <xf numFmtId="3" fontId="16" fillId="5" borderId="2" xfId="0" applyNumberFormat="1" applyFont="1" applyFill="1" applyBorder="1"/>
    <xf numFmtId="0" fontId="16" fillId="5" borderId="2" xfId="0" applyFont="1" applyFill="1" applyBorder="1"/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3" fontId="0" fillId="6" borderId="2" xfId="0" applyNumberFormat="1" applyFont="1" applyFill="1" applyBorder="1"/>
    <xf numFmtId="0" fontId="0" fillId="6" borderId="2" xfId="0" applyFont="1" applyFill="1" applyBorder="1"/>
    <xf numFmtId="0" fontId="2" fillId="3" borderId="2" xfId="0" quotePrefix="1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top" wrapText="1"/>
    </xf>
    <xf numFmtId="3" fontId="0" fillId="0" borderId="2" xfId="0" applyNumberFormat="1" applyFont="1" applyBorder="1"/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wrapText="1"/>
    </xf>
    <xf numFmtId="0" fontId="17" fillId="6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16" fillId="6" borderId="2" xfId="0" applyFont="1" applyFill="1" applyBorder="1"/>
    <xf numFmtId="0" fontId="19" fillId="5" borderId="2" xfId="0" applyFont="1" applyFill="1" applyBorder="1" applyAlignment="1">
      <alignment wrapText="1"/>
    </xf>
    <xf numFmtId="3" fontId="19" fillId="5" borderId="2" xfId="0" applyNumberFormat="1" applyFont="1" applyFill="1" applyBorder="1"/>
    <xf numFmtId="0" fontId="19" fillId="5" borderId="2" xfId="0" applyFont="1" applyFill="1" applyBorder="1"/>
    <xf numFmtId="3" fontId="17" fillId="3" borderId="2" xfId="0" applyNumberFormat="1" applyFont="1" applyFill="1" applyBorder="1" applyAlignment="1">
      <alignment horizontal="left" vertical="top" wrapText="1"/>
    </xf>
    <xf numFmtId="0" fontId="10" fillId="0" borderId="2" xfId="1" applyNumberFormat="1" applyFont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right" vertical="top" wrapText="1"/>
    </xf>
    <xf numFmtId="1" fontId="10" fillId="0" borderId="2" xfId="1" applyNumberFormat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3"/>
  <sheetViews>
    <sheetView tabSelected="1" workbookViewId="0">
      <selection activeCell="D21" sqref="D21"/>
    </sheetView>
  </sheetViews>
  <sheetFormatPr defaultRowHeight="12.75" x14ac:dyDescent="0.2"/>
  <cols>
    <col min="2" max="2" width="33.33203125" customWidth="1"/>
    <col min="3" max="3" width="17.1640625" customWidth="1"/>
    <col min="4" max="4" width="14.5" customWidth="1"/>
    <col min="5" max="5" width="14.83203125" customWidth="1"/>
    <col min="6" max="6" width="15.5" customWidth="1"/>
    <col min="7" max="7" width="76.5" customWidth="1"/>
    <col min="8" max="8" width="16.5" hidden="1" customWidth="1"/>
    <col min="9" max="9" width="17.6640625" customWidth="1"/>
  </cols>
  <sheetData>
    <row r="3" spans="1:9" x14ac:dyDescent="0.2">
      <c r="A3" s="78" t="s">
        <v>28</v>
      </c>
      <c r="B3" s="78"/>
      <c r="C3" s="78"/>
      <c r="D3" s="78"/>
      <c r="E3" s="78"/>
      <c r="F3" s="78"/>
      <c r="G3" s="78"/>
      <c r="H3" s="78"/>
      <c r="I3" s="79" t="s">
        <v>27</v>
      </c>
    </row>
    <row r="4" spans="1:9" ht="28.5" customHeight="1" x14ac:dyDescent="0.2">
      <c r="A4" s="82" t="s">
        <v>29</v>
      </c>
      <c r="B4" s="83" t="s">
        <v>30</v>
      </c>
      <c r="C4" s="78" t="s">
        <v>31</v>
      </c>
      <c r="D4" s="78"/>
      <c r="E4" s="78"/>
      <c r="F4" s="78"/>
      <c r="G4" s="83" t="s">
        <v>32</v>
      </c>
      <c r="H4" s="79" t="s">
        <v>33</v>
      </c>
      <c r="I4" s="80"/>
    </row>
    <row r="5" spans="1:9" ht="25.5" x14ac:dyDescent="0.2">
      <c r="A5" s="82"/>
      <c r="B5" s="83"/>
      <c r="C5" s="37" t="s">
        <v>86</v>
      </c>
      <c r="D5" s="37" t="s">
        <v>34</v>
      </c>
      <c r="E5" s="37" t="s">
        <v>35</v>
      </c>
      <c r="F5" s="37" t="s">
        <v>36</v>
      </c>
      <c r="G5" s="83"/>
      <c r="H5" s="81"/>
      <c r="I5" s="81"/>
    </row>
    <row r="6" spans="1:9" ht="18.75" customHeight="1" x14ac:dyDescent="0.2">
      <c r="A6" s="38" t="s">
        <v>37</v>
      </c>
      <c r="B6" s="39" t="s">
        <v>38</v>
      </c>
      <c r="C6" s="40">
        <f>C7</f>
        <v>0</v>
      </c>
      <c r="D6" s="40">
        <f t="shared" ref="D6:F6" si="0">D7</f>
        <v>0</v>
      </c>
      <c r="E6" s="40">
        <f t="shared" si="0"/>
        <v>7239</v>
      </c>
      <c r="F6" s="40">
        <f t="shared" si="0"/>
        <v>0</v>
      </c>
      <c r="G6" s="41"/>
      <c r="H6" s="42"/>
      <c r="I6" s="41">
        <v>2000</v>
      </c>
    </row>
    <row r="7" spans="1:9" ht="18.75" customHeight="1" x14ac:dyDescent="0.2">
      <c r="A7" s="43" t="s">
        <v>39</v>
      </c>
      <c r="B7" s="44" t="s">
        <v>40</v>
      </c>
      <c r="C7" s="45">
        <f>C8</f>
        <v>0</v>
      </c>
      <c r="D7" s="45">
        <f t="shared" ref="D7:F7" si="1">D8</f>
        <v>0</v>
      </c>
      <c r="E7" s="45">
        <f t="shared" si="1"/>
        <v>7239</v>
      </c>
      <c r="F7" s="45">
        <f t="shared" si="1"/>
        <v>0</v>
      </c>
      <c r="G7" s="46"/>
      <c r="H7" s="47"/>
      <c r="I7" s="46">
        <v>2000</v>
      </c>
    </row>
    <row r="8" spans="1:9" ht="32.25" customHeight="1" x14ac:dyDescent="0.2">
      <c r="A8" s="48" t="s">
        <v>41</v>
      </c>
      <c r="B8" s="49" t="s">
        <v>42</v>
      </c>
      <c r="C8" s="50"/>
      <c r="D8" s="50"/>
      <c r="E8" s="75">
        <v>7239</v>
      </c>
      <c r="F8" s="52"/>
      <c r="G8" s="73" t="s">
        <v>43</v>
      </c>
      <c r="H8" s="51"/>
      <c r="I8" s="52">
        <v>2000</v>
      </c>
    </row>
    <row r="9" spans="1:9" ht="33.75" customHeight="1" x14ac:dyDescent="0.2">
      <c r="A9" s="38" t="s">
        <v>44</v>
      </c>
      <c r="B9" s="39" t="s">
        <v>45</v>
      </c>
      <c r="C9" s="53">
        <f>C10+C14</f>
        <v>40106</v>
      </c>
      <c r="D9" s="53">
        <f t="shared" ref="D9:F9" si="2">D10+D14</f>
        <v>80854</v>
      </c>
      <c r="E9" s="53">
        <f t="shared" si="2"/>
        <v>81754</v>
      </c>
      <c r="F9" s="53">
        <f t="shared" si="2"/>
        <v>80254</v>
      </c>
      <c r="G9" s="54"/>
      <c r="H9" s="54"/>
      <c r="I9" s="41">
        <v>2000</v>
      </c>
    </row>
    <row r="10" spans="1:9" x14ac:dyDescent="0.2">
      <c r="A10" s="55" t="s">
        <v>46</v>
      </c>
      <c r="B10" s="56" t="s">
        <v>47</v>
      </c>
      <c r="C10" s="57">
        <f>C11+C12+C13</f>
        <v>0</v>
      </c>
      <c r="D10" s="57">
        <f t="shared" ref="D10:F10" si="3">D11+D12+D13</f>
        <v>600</v>
      </c>
      <c r="E10" s="57">
        <f t="shared" si="3"/>
        <v>1500</v>
      </c>
      <c r="F10" s="57">
        <f t="shared" si="3"/>
        <v>0</v>
      </c>
      <c r="G10" s="58"/>
      <c r="H10" s="58"/>
      <c r="I10" s="58">
        <v>2000</v>
      </c>
    </row>
    <row r="11" spans="1:9" ht="51" x14ac:dyDescent="0.2">
      <c r="A11" s="59" t="s">
        <v>48</v>
      </c>
      <c r="B11" s="60" t="s">
        <v>49</v>
      </c>
      <c r="C11" s="61"/>
      <c r="D11" s="61">
        <v>600</v>
      </c>
      <c r="E11" s="61"/>
      <c r="F11" s="61"/>
      <c r="G11" s="62" t="s">
        <v>50</v>
      </c>
      <c r="H11" s="49"/>
      <c r="I11" s="49">
        <v>2000</v>
      </c>
    </row>
    <row r="12" spans="1:9" ht="25.5" x14ac:dyDescent="0.2">
      <c r="A12" s="59" t="s">
        <v>51</v>
      </c>
      <c r="B12" s="60" t="s">
        <v>52</v>
      </c>
      <c r="C12" s="61"/>
      <c r="D12" s="61"/>
      <c r="E12" s="61">
        <v>1000</v>
      </c>
      <c r="F12" s="61"/>
      <c r="G12" s="62" t="s">
        <v>53</v>
      </c>
      <c r="H12" s="49"/>
      <c r="I12" s="49">
        <v>2000</v>
      </c>
    </row>
    <row r="13" spans="1:9" ht="25.5" x14ac:dyDescent="0.2">
      <c r="A13" s="59" t="s">
        <v>54</v>
      </c>
      <c r="B13" s="60" t="s">
        <v>55</v>
      </c>
      <c r="C13" s="61"/>
      <c r="D13" s="61"/>
      <c r="E13" s="61">
        <v>500</v>
      </c>
      <c r="F13" s="61"/>
      <c r="G13" s="63" t="s">
        <v>53</v>
      </c>
      <c r="H13" s="49"/>
      <c r="I13" s="49">
        <v>2000</v>
      </c>
    </row>
    <row r="14" spans="1:9" ht="89.25" x14ac:dyDescent="0.2">
      <c r="A14" s="64" t="s">
        <v>56</v>
      </c>
      <c r="B14" s="56" t="s">
        <v>57</v>
      </c>
      <c r="C14" s="57">
        <v>40106</v>
      </c>
      <c r="D14" s="57">
        <v>80254</v>
      </c>
      <c r="E14" s="57">
        <v>80254</v>
      </c>
      <c r="F14" s="57">
        <v>80254</v>
      </c>
      <c r="G14" s="65" t="s">
        <v>58</v>
      </c>
      <c r="H14" s="58"/>
      <c r="I14" s="58"/>
    </row>
    <row r="15" spans="1:9" x14ac:dyDescent="0.2">
      <c r="A15" s="38" t="s">
        <v>59</v>
      </c>
      <c r="B15" s="39" t="s">
        <v>60</v>
      </c>
      <c r="C15" s="53">
        <f>C16+C18</f>
        <v>17200</v>
      </c>
      <c r="D15" s="53">
        <f t="shared" ref="D15:F15" si="4">D16+D18</f>
        <v>17200</v>
      </c>
      <c r="E15" s="53">
        <f t="shared" si="4"/>
        <v>17200</v>
      </c>
      <c r="F15" s="53">
        <f t="shared" si="4"/>
        <v>17200</v>
      </c>
      <c r="G15" s="54"/>
      <c r="H15" s="54"/>
      <c r="I15" s="54" t="s">
        <v>61</v>
      </c>
    </row>
    <row r="16" spans="1:9" x14ac:dyDescent="0.2">
      <c r="A16" s="64" t="s">
        <v>62</v>
      </c>
      <c r="B16" s="66" t="s">
        <v>63</v>
      </c>
      <c r="C16" s="57">
        <f>C17</f>
        <v>9800</v>
      </c>
      <c r="D16" s="57">
        <f t="shared" ref="D16:F16" si="5">D17</f>
        <v>9800</v>
      </c>
      <c r="E16" s="57">
        <f t="shared" si="5"/>
        <v>9800</v>
      </c>
      <c r="F16" s="57">
        <f t="shared" si="5"/>
        <v>9800</v>
      </c>
      <c r="G16" s="58"/>
      <c r="H16" s="58"/>
      <c r="I16" s="58">
        <v>2000</v>
      </c>
    </row>
    <row r="17" spans="1:9" x14ac:dyDescent="0.2">
      <c r="A17" s="67" t="s">
        <v>64</v>
      </c>
      <c r="B17" s="60" t="s">
        <v>77</v>
      </c>
      <c r="C17" s="61">
        <v>9800</v>
      </c>
      <c r="D17" s="61">
        <v>9800</v>
      </c>
      <c r="E17" s="61">
        <v>9800</v>
      </c>
      <c r="F17" s="61">
        <v>9800</v>
      </c>
      <c r="G17" s="49"/>
      <c r="H17" s="49"/>
      <c r="I17" s="49">
        <v>2000</v>
      </c>
    </row>
    <row r="18" spans="1:9" ht="25.5" x14ac:dyDescent="0.2">
      <c r="A18" s="64" t="s">
        <v>65</v>
      </c>
      <c r="B18" s="66" t="s">
        <v>66</v>
      </c>
      <c r="C18" s="57">
        <f>C19</f>
        <v>7400</v>
      </c>
      <c r="D18" s="57">
        <f t="shared" ref="D18:F18" si="6">D19</f>
        <v>7400</v>
      </c>
      <c r="E18" s="57">
        <f t="shared" si="6"/>
        <v>7400</v>
      </c>
      <c r="F18" s="57">
        <f t="shared" si="6"/>
        <v>7400</v>
      </c>
      <c r="G18" s="58"/>
      <c r="H18" s="58"/>
      <c r="I18" s="58">
        <v>5000</v>
      </c>
    </row>
    <row r="19" spans="1:9" x14ac:dyDescent="0.2">
      <c r="A19" s="68" t="s">
        <v>67</v>
      </c>
      <c r="B19" s="60" t="s">
        <v>68</v>
      </c>
      <c r="C19" s="61">
        <v>7400</v>
      </c>
      <c r="D19" s="61">
        <v>7400</v>
      </c>
      <c r="E19" s="61">
        <v>7400</v>
      </c>
      <c r="F19" s="61">
        <v>7400</v>
      </c>
      <c r="G19" s="49"/>
      <c r="H19" s="49"/>
      <c r="I19" s="49">
        <v>5000</v>
      </c>
    </row>
    <row r="20" spans="1:9" x14ac:dyDescent="0.2">
      <c r="A20" s="38">
        <v>4</v>
      </c>
      <c r="B20" s="39" t="s">
        <v>69</v>
      </c>
      <c r="C20" s="53">
        <f>C21+C22</f>
        <v>22522</v>
      </c>
      <c r="D20" s="53">
        <f>D21+D22</f>
        <v>42473</v>
      </c>
      <c r="E20" s="53">
        <f t="shared" ref="E20:F20" si="7">E21+E22</f>
        <v>42473</v>
      </c>
      <c r="F20" s="53">
        <f t="shared" si="7"/>
        <v>42473</v>
      </c>
      <c r="G20" s="54"/>
      <c r="H20" s="54"/>
      <c r="I20" s="54" t="s">
        <v>70</v>
      </c>
    </row>
    <row r="21" spans="1:9" ht="76.5" x14ac:dyDescent="0.2">
      <c r="A21" s="64" t="s">
        <v>71</v>
      </c>
      <c r="B21" s="56" t="s">
        <v>72</v>
      </c>
      <c r="C21" s="57">
        <v>20410</v>
      </c>
      <c r="D21" s="57">
        <v>40820</v>
      </c>
      <c r="E21" s="57">
        <v>40820</v>
      </c>
      <c r="F21" s="57">
        <v>40820</v>
      </c>
      <c r="G21" s="65" t="s">
        <v>85</v>
      </c>
      <c r="H21" s="69"/>
      <c r="I21" s="69">
        <v>1000</v>
      </c>
    </row>
    <row r="22" spans="1:9" x14ac:dyDescent="0.2">
      <c r="A22" s="64" t="s">
        <v>73</v>
      </c>
      <c r="B22" s="56" t="s">
        <v>74</v>
      </c>
      <c r="C22" s="57">
        <v>2112</v>
      </c>
      <c r="D22" s="57">
        <v>1653</v>
      </c>
      <c r="E22" s="57">
        <v>1653</v>
      </c>
      <c r="F22" s="57">
        <v>1653</v>
      </c>
      <c r="G22" s="58"/>
      <c r="H22" s="69"/>
      <c r="I22" s="69">
        <v>2000</v>
      </c>
    </row>
    <row r="23" spans="1:9" ht="33.75" customHeight="1" x14ac:dyDescent="0.25">
      <c r="A23" s="54"/>
      <c r="B23" s="70" t="s">
        <v>75</v>
      </c>
      <c r="C23" s="71">
        <f>C6+C9+C15+C20</f>
        <v>79828</v>
      </c>
      <c r="D23" s="71">
        <f>D6+D9+D15+D20</f>
        <v>140527</v>
      </c>
      <c r="E23" s="71">
        <f>E6+E9+E15+E20</f>
        <v>148666</v>
      </c>
      <c r="F23" s="71">
        <f>F6+F9+F15+F20</f>
        <v>139927</v>
      </c>
      <c r="G23" s="72"/>
      <c r="H23" s="54"/>
      <c r="I23" s="54" t="s">
        <v>76</v>
      </c>
    </row>
  </sheetData>
  <mergeCells count="7">
    <mergeCell ref="A3:H3"/>
    <mergeCell ref="I3:I5"/>
    <mergeCell ref="A4:A5"/>
    <mergeCell ref="B4:B5"/>
    <mergeCell ref="C4:F4"/>
    <mergeCell ref="G4:G5"/>
    <mergeCell ref="H4:H5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6"/>
  <sheetViews>
    <sheetView topLeftCell="A25" workbookViewId="0">
      <selection activeCell="V12" sqref="V12"/>
    </sheetView>
  </sheetViews>
  <sheetFormatPr defaultRowHeight="12.75" x14ac:dyDescent="0.2"/>
  <cols>
    <col min="1" max="1" width="36.5" customWidth="1"/>
    <col min="5" max="5" width="11.83203125" customWidth="1"/>
    <col min="6" max="6" width="12" customWidth="1"/>
    <col min="7" max="7" width="11.5" customWidth="1"/>
    <col min="8" max="8" width="10.83203125" customWidth="1"/>
    <col min="9" max="9" width="10.5" customWidth="1"/>
    <col min="10" max="10" width="14" customWidth="1"/>
    <col min="12" max="12" width="13.1640625" customWidth="1"/>
    <col min="13" max="13" width="11.5" customWidth="1"/>
    <col min="15" max="15" width="13.33203125" customWidth="1"/>
    <col min="16" max="16" width="12" customWidth="1"/>
    <col min="17" max="17" width="14.5" customWidth="1"/>
    <col min="18" max="18" width="11.33203125" customWidth="1"/>
  </cols>
  <sheetData>
    <row r="2" spans="1:18" ht="15.75" x14ac:dyDescent="0.25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</row>
    <row r="3" spans="1:18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</row>
    <row r="4" spans="1:18" ht="120" x14ac:dyDescent="0.2">
      <c r="A4" s="7" t="s">
        <v>0</v>
      </c>
      <c r="B4" s="7" t="s">
        <v>1</v>
      </c>
      <c r="C4" s="8" t="s">
        <v>2</v>
      </c>
      <c r="D4" s="7" t="s">
        <v>3</v>
      </c>
      <c r="E4" s="7" t="s">
        <v>4</v>
      </c>
      <c r="F4" s="9" t="s">
        <v>5</v>
      </c>
      <c r="G4" s="7" t="s">
        <v>6</v>
      </c>
      <c r="H4" s="7" t="s">
        <v>7</v>
      </c>
      <c r="I4" s="7" t="s">
        <v>8</v>
      </c>
      <c r="J4" s="9" t="s">
        <v>9</v>
      </c>
      <c r="K4" s="7" t="s">
        <v>10</v>
      </c>
      <c r="L4" s="77" t="s">
        <v>11</v>
      </c>
      <c r="M4" s="7" t="s">
        <v>12</v>
      </c>
      <c r="N4" s="7" t="s">
        <v>13</v>
      </c>
      <c r="O4" s="10" t="s">
        <v>14</v>
      </c>
      <c r="P4" s="9" t="s">
        <v>15</v>
      </c>
      <c r="Q4" s="10" t="s">
        <v>16</v>
      </c>
      <c r="R4" s="11" t="s">
        <v>17</v>
      </c>
    </row>
    <row r="5" spans="1:18" ht="15" x14ac:dyDescent="0.2">
      <c r="A5" s="12"/>
      <c r="B5" s="7"/>
      <c r="C5" s="8"/>
      <c r="D5" s="13"/>
      <c r="E5" s="7"/>
      <c r="F5" s="7"/>
      <c r="G5" s="14">
        <v>0.1</v>
      </c>
      <c r="H5" s="14">
        <v>0.1</v>
      </c>
      <c r="I5" s="14">
        <v>0.05</v>
      </c>
      <c r="J5" s="7"/>
      <c r="K5" s="7"/>
      <c r="L5" s="7"/>
      <c r="M5" s="7"/>
      <c r="N5" s="7"/>
      <c r="O5" s="15"/>
      <c r="P5" s="15"/>
      <c r="Q5" s="15"/>
      <c r="R5" s="15"/>
    </row>
    <row r="6" spans="1:18" ht="27.75" customHeight="1" x14ac:dyDescent="0.2">
      <c r="A6" s="16">
        <v>1</v>
      </c>
      <c r="B6" s="16">
        <v>2</v>
      </c>
      <c r="C6" s="17">
        <v>3</v>
      </c>
      <c r="D6" s="16">
        <v>4</v>
      </c>
      <c r="E6" s="16">
        <v>5</v>
      </c>
      <c r="F6" s="18">
        <v>6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79</v>
      </c>
      <c r="M6" s="19">
        <v>13</v>
      </c>
      <c r="N6" s="19">
        <v>14</v>
      </c>
      <c r="O6" s="20"/>
      <c r="P6" s="20"/>
      <c r="Q6" s="20"/>
      <c r="R6" s="20"/>
    </row>
    <row r="7" spans="1:18" ht="15" x14ac:dyDescent="0.2">
      <c r="A7" s="21" t="s">
        <v>26</v>
      </c>
      <c r="B7" s="7">
        <v>1</v>
      </c>
      <c r="C7" s="74">
        <v>19.5</v>
      </c>
      <c r="D7" s="7" t="s">
        <v>23</v>
      </c>
      <c r="E7" s="7">
        <v>13</v>
      </c>
      <c r="F7" s="22">
        <v>1917</v>
      </c>
      <c r="G7" s="23">
        <f>F7*0.1</f>
        <v>191.70000000000002</v>
      </c>
      <c r="H7" s="23">
        <f>F7*0.1</f>
        <v>191.70000000000002</v>
      </c>
      <c r="I7" s="23">
        <f>F7*0.05</f>
        <v>95.850000000000009</v>
      </c>
      <c r="J7" s="23">
        <f>(F7+G7+H7+I7)*0.2409</f>
        <v>577.25662499999987</v>
      </c>
      <c r="K7" s="23">
        <f>SUM(F7:J7)</f>
        <v>2973.5066249999995</v>
      </c>
      <c r="L7" s="32">
        <f>K7*6</f>
        <v>17841.039749999996</v>
      </c>
      <c r="M7" s="23">
        <f>(F7+G7+H7)*6</f>
        <v>13802.399999999998</v>
      </c>
      <c r="N7" s="23">
        <f>(I7+J7)*6</f>
        <v>4038.6397499999994</v>
      </c>
      <c r="O7" s="76">
        <f>1983/12*6</f>
        <v>991.5</v>
      </c>
      <c r="P7" s="35">
        <f>ROUND(L7+O7,0)</f>
        <v>18833</v>
      </c>
      <c r="Q7" s="36">
        <v>1120</v>
      </c>
      <c r="R7" s="35">
        <f>P7+Q7</f>
        <v>19953</v>
      </c>
    </row>
    <row r="8" spans="1:18" ht="15" x14ac:dyDescent="0.25">
      <c r="A8" s="24" t="s">
        <v>24</v>
      </c>
      <c r="B8" s="25">
        <f>SUM(B7)</f>
        <v>1</v>
      </c>
      <c r="C8" s="26"/>
      <c r="D8" s="27"/>
      <c r="E8" s="28"/>
      <c r="F8" s="29">
        <f t="shared" ref="F8:R8" si="0">SUM(F7:F7)</f>
        <v>1917</v>
      </c>
      <c r="G8" s="29">
        <f t="shared" si="0"/>
        <v>191.70000000000002</v>
      </c>
      <c r="H8" s="29">
        <f t="shared" si="0"/>
        <v>191.70000000000002</v>
      </c>
      <c r="I8" s="29">
        <f t="shared" si="0"/>
        <v>95.850000000000009</v>
      </c>
      <c r="J8" s="29">
        <f t="shared" si="0"/>
        <v>577.25662499999987</v>
      </c>
      <c r="K8" s="29">
        <f t="shared" si="0"/>
        <v>2973.5066249999995</v>
      </c>
      <c r="L8" s="29">
        <f t="shared" si="0"/>
        <v>17841.039749999996</v>
      </c>
      <c r="M8" s="29">
        <f t="shared" si="0"/>
        <v>13802.399999999998</v>
      </c>
      <c r="N8" s="29">
        <f t="shared" si="0"/>
        <v>4038.6397499999994</v>
      </c>
      <c r="O8" s="29">
        <f t="shared" si="0"/>
        <v>991.5</v>
      </c>
      <c r="P8" s="29">
        <f t="shared" si="0"/>
        <v>18833</v>
      </c>
      <c r="Q8" s="29">
        <f t="shared" si="0"/>
        <v>1120</v>
      </c>
      <c r="R8" s="29">
        <f t="shared" si="0"/>
        <v>19953</v>
      </c>
    </row>
    <row r="9" spans="1:18" ht="15" x14ac:dyDescent="0.25">
      <c r="I9" s="30"/>
      <c r="L9" s="31"/>
      <c r="O9" s="34"/>
    </row>
    <row r="10" spans="1:18" ht="15" x14ac:dyDescent="0.25">
      <c r="L10" s="31"/>
      <c r="O10" s="34"/>
    </row>
    <row r="11" spans="1:18" ht="15.75" x14ac:dyDescent="0.25">
      <c r="A11" s="1" t="s">
        <v>80</v>
      </c>
      <c r="L11" s="31"/>
      <c r="O11" s="31"/>
    </row>
    <row r="12" spans="1:18" ht="15" x14ac:dyDescent="0.25">
      <c r="L12" s="31"/>
    </row>
    <row r="13" spans="1:18" ht="120" x14ac:dyDescent="0.2">
      <c r="A13" s="7" t="s">
        <v>0</v>
      </c>
      <c r="B13" s="7" t="s">
        <v>1</v>
      </c>
      <c r="C13" s="8" t="s">
        <v>2</v>
      </c>
      <c r="D13" s="7" t="s">
        <v>3</v>
      </c>
      <c r="E13" s="7" t="s">
        <v>4</v>
      </c>
      <c r="F13" s="9" t="s">
        <v>5</v>
      </c>
      <c r="G13" s="7" t="s">
        <v>6</v>
      </c>
      <c r="H13" s="7" t="s">
        <v>7</v>
      </c>
      <c r="I13" s="7" t="s">
        <v>8</v>
      </c>
      <c r="J13" s="9" t="s">
        <v>9</v>
      </c>
      <c r="K13" s="7" t="s">
        <v>10</v>
      </c>
      <c r="L13" s="77" t="s">
        <v>11</v>
      </c>
      <c r="M13" s="7" t="s">
        <v>12</v>
      </c>
      <c r="N13" s="7" t="s">
        <v>13</v>
      </c>
      <c r="O13" s="10" t="s">
        <v>14</v>
      </c>
      <c r="P13" s="9" t="s">
        <v>15</v>
      </c>
      <c r="Q13" s="10" t="s">
        <v>16</v>
      </c>
      <c r="R13" s="11" t="s">
        <v>17</v>
      </c>
    </row>
    <row r="14" spans="1:18" ht="15" x14ac:dyDescent="0.2">
      <c r="A14" s="12"/>
      <c r="B14" s="7"/>
      <c r="C14" s="8"/>
      <c r="D14" s="13"/>
      <c r="E14" s="7"/>
      <c r="F14" s="7"/>
      <c r="G14" s="14">
        <v>0.1</v>
      </c>
      <c r="H14" s="14">
        <v>0.1</v>
      </c>
      <c r="I14" s="14">
        <v>0.05</v>
      </c>
      <c r="J14" s="7"/>
      <c r="K14" s="7"/>
      <c r="L14" s="7"/>
      <c r="M14" s="7"/>
      <c r="N14" s="7"/>
      <c r="O14" s="15"/>
      <c r="P14" s="15"/>
      <c r="Q14" s="15"/>
      <c r="R14" s="15"/>
    </row>
    <row r="15" spans="1:18" ht="22.5" x14ac:dyDescent="0.2">
      <c r="A15" s="16">
        <v>1</v>
      </c>
      <c r="B15" s="16">
        <v>2</v>
      </c>
      <c r="C15" s="17">
        <v>3</v>
      </c>
      <c r="D15" s="16">
        <v>4</v>
      </c>
      <c r="E15" s="16">
        <v>5</v>
      </c>
      <c r="F15" s="18">
        <v>6</v>
      </c>
      <c r="G15" s="18" t="s">
        <v>18</v>
      </c>
      <c r="H15" s="18" t="s">
        <v>19</v>
      </c>
      <c r="I15" s="18" t="s">
        <v>20</v>
      </c>
      <c r="J15" s="18" t="s">
        <v>21</v>
      </c>
      <c r="K15" s="18" t="s">
        <v>22</v>
      </c>
      <c r="L15" s="18" t="s">
        <v>25</v>
      </c>
      <c r="M15" s="19">
        <v>13</v>
      </c>
      <c r="N15" s="19">
        <v>14</v>
      </c>
      <c r="O15" s="20"/>
      <c r="P15" s="20"/>
      <c r="Q15" s="20"/>
      <c r="R15" s="20"/>
    </row>
    <row r="16" spans="1:18" ht="15" x14ac:dyDescent="0.2">
      <c r="A16" s="21" t="s">
        <v>26</v>
      </c>
      <c r="B16" s="7">
        <v>1</v>
      </c>
      <c r="C16" s="74">
        <v>19.5</v>
      </c>
      <c r="D16" s="7" t="s">
        <v>23</v>
      </c>
      <c r="E16" s="7">
        <v>13</v>
      </c>
      <c r="F16" s="22">
        <v>1917</v>
      </c>
      <c r="G16" s="23">
        <f>F16*0.1</f>
        <v>191.70000000000002</v>
      </c>
      <c r="H16" s="23">
        <f>F16*0.1</f>
        <v>191.70000000000002</v>
      </c>
      <c r="I16" s="23">
        <f>F16*0.05</f>
        <v>95.850000000000009</v>
      </c>
      <c r="J16" s="23">
        <f>(F16+G16+H16+I16)*0.2409</f>
        <v>577.25662499999987</v>
      </c>
      <c r="K16" s="23">
        <f>SUM(F16:J16)</f>
        <v>2973.5066249999995</v>
      </c>
      <c r="L16" s="32">
        <f>K16*12</f>
        <v>35682.079499999993</v>
      </c>
      <c r="M16" s="23">
        <f>(F16+G16+H16)*12</f>
        <v>27604.799999999996</v>
      </c>
      <c r="N16" s="23">
        <f>(I16+J16)*12</f>
        <v>8077.2794999999987</v>
      </c>
      <c r="O16" s="33">
        <v>1652.5</v>
      </c>
      <c r="P16" s="35">
        <f>ROUND(L16+O16,2)</f>
        <v>37334.58</v>
      </c>
      <c r="Q16" s="36">
        <v>0</v>
      </c>
      <c r="R16" s="35">
        <f>P16+Q16</f>
        <v>37334.58</v>
      </c>
    </row>
    <row r="17" spans="1:18" ht="15" x14ac:dyDescent="0.25">
      <c r="A17" s="24" t="s">
        <v>24</v>
      </c>
      <c r="B17" s="25">
        <f>SUM(B16)</f>
        <v>1</v>
      </c>
      <c r="C17" s="26"/>
      <c r="D17" s="27"/>
      <c r="E17" s="28"/>
      <c r="F17" s="29">
        <f t="shared" ref="F17:R17" si="1">SUM(F16:F16)</f>
        <v>1917</v>
      </c>
      <c r="G17" s="29">
        <f t="shared" si="1"/>
        <v>191.70000000000002</v>
      </c>
      <c r="H17" s="29">
        <f t="shared" si="1"/>
        <v>191.70000000000002</v>
      </c>
      <c r="I17" s="29">
        <f t="shared" si="1"/>
        <v>95.850000000000009</v>
      </c>
      <c r="J17" s="29">
        <f t="shared" si="1"/>
        <v>577.25662499999987</v>
      </c>
      <c r="K17" s="29">
        <f t="shared" si="1"/>
        <v>2973.5066249999995</v>
      </c>
      <c r="L17" s="29">
        <f t="shared" si="1"/>
        <v>35682.079499999993</v>
      </c>
      <c r="M17" s="29">
        <f t="shared" si="1"/>
        <v>27604.799999999996</v>
      </c>
      <c r="N17" s="29">
        <f t="shared" si="1"/>
        <v>8077.2794999999987</v>
      </c>
      <c r="O17" s="29">
        <f t="shared" si="1"/>
        <v>1652.5</v>
      </c>
      <c r="P17" s="29">
        <f t="shared" si="1"/>
        <v>37334.58</v>
      </c>
      <c r="Q17" s="29">
        <f t="shared" si="1"/>
        <v>0</v>
      </c>
      <c r="R17" s="29">
        <f t="shared" si="1"/>
        <v>37334.58</v>
      </c>
    </row>
    <row r="21" spans="1:18" ht="15.75" x14ac:dyDescent="0.25">
      <c r="A21" s="1" t="s">
        <v>81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3"/>
    </row>
    <row r="22" spans="1:18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6"/>
    </row>
    <row r="23" spans="1:18" ht="120" x14ac:dyDescent="0.2">
      <c r="A23" s="7" t="s">
        <v>0</v>
      </c>
      <c r="B23" s="7" t="s">
        <v>1</v>
      </c>
      <c r="C23" s="8" t="s">
        <v>2</v>
      </c>
      <c r="D23" s="7" t="s">
        <v>3</v>
      </c>
      <c r="E23" s="7" t="s">
        <v>4</v>
      </c>
      <c r="F23" s="9" t="s">
        <v>5</v>
      </c>
      <c r="G23" s="7" t="s">
        <v>6</v>
      </c>
      <c r="H23" s="7" t="s">
        <v>7</v>
      </c>
      <c r="I23" s="7" t="s">
        <v>8</v>
      </c>
      <c r="J23" s="9" t="s">
        <v>9</v>
      </c>
      <c r="K23" s="7" t="s">
        <v>10</v>
      </c>
      <c r="L23" s="77" t="s">
        <v>11</v>
      </c>
      <c r="M23" s="7" t="s">
        <v>12</v>
      </c>
      <c r="N23" s="7" t="s">
        <v>13</v>
      </c>
      <c r="O23" s="10" t="s">
        <v>14</v>
      </c>
      <c r="P23" s="9" t="s">
        <v>15</v>
      </c>
      <c r="Q23" s="10" t="s">
        <v>16</v>
      </c>
      <c r="R23" s="11" t="s">
        <v>17</v>
      </c>
    </row>
    <row r="24" spans="1:18" ht="15" x14ac:dyDescent="0.2">
      <c r="A24" s="12"/>
      <c r="B24" s="7"/>
      <c r="C24" s="8"/>
      <c r="D24" s="13"/>
      <c r="E24" s="7"/>
      <c r="F24" s="7"/>
      <c r="G24" s="14">
        <v>0.1</v>
      </c>
      <c r="H24" s="14">
        <v>0.1</v>
      </c>
      <c r="I24" s="14">
        <v>0.05</v>
      </c>
      <c r="J24" s="7"/>
      <c r="K24" s="7"/>
      <c r="L24" s="7"/>
      <c r="M24" s="7"/>
      <c r="N24" s="7"/>
      <c r="O24" s="15"/>
      <c r="P24" s="15"/>
      <c r="Q24" s="15"/>
      <c r="R24" s="15"/>
    </row>
    <row r="25" spans="1:18" ht="22.5" x14ac:dyDescent="0.2">
      <c r="A25" s="16">
        <v>1</v>
      </c>
      <c r="B25" s="16">
        <v>2</v>
      </c>
      <c r="C25" s="17">
        <v>3</v>
      </c>
      <c r="D25" s="16">
        <v>4</v>
      </c>
      <c r="E25" s="16">
        <v>5</v>
      </c>
      <c r="F25" s="18">
        <v>6</v>
      </c>
      <c r="G25" s="18" t="s">
        <v>84</v>
      </c>
      <c r="H25" s="18" t="s">
        <v>19</v>
      </c>
      <c r="I25" s="18" t="s">
        <v>20</v>
      </c>
      <c r="J25" s="18" t="s">
        <v>21</v>
      </c>
      <c r="K25" s="18" t="s">
        <v>22</v>
      </c>
      <c r="L25" s="18" t="s">
        <v>79</v>
      </c>
      <c r="M25" s="19">
        <v>13</v>
      </c>
      <c r="N25" s="19">
        <v>14</v>
      </c>
      <c r="O25" s="20"/>
      <c r="P25" s="20"/>
      <c r="Q25" s="20"/>
      <c r="R25" s="20"/>
    </row>
    <row r="26" spans="1:18" ht="30" x14ac:dyDescent="0.2">
      <c r="A26" s="21" t="s">
        <v>83</v>
      </c>
      <c r="B26" s="7">
        <v>1</v>
      </c>
      <c r="C26" s="74">
        <v>35</v>
      </c>
      <c r="D26" s="7" t="s">
        <v>87</v>
      </c>
      <c r="E26" s="7">
        <v>9</v>
      </c>
      <c r="F26" s="22">
        <v>1150</v>
      </c>
      <c r="G26" s="23">
        <f>F26*0.3</f>
        <v>345</v>
      </c>
      <c r="H26" s="23"/>
      <c r="I26" s="23"/>
      <c r="J26" s="23">
        <f>(G26+H26+I26)*0.2409</f>
        <v>83.110500000000002</v>
      </c>
      <c r="K26" s="23">
        <f>SUM(G26:J26)</f>
        <v>428.1105</v>
      </c>
      <c r="L26" s="32">
        <f>K26*6</f>
        <v>2568.663</v>
      </c>
      <c r="M26" s="23">
        <f>(G26+H26)*6</f>
        <v>2070</v>
      </c>
      <c r="N26" s="23">
        <f>(I26+J26)*6</f>
        <v>498.66300000000001</v>
      </c>
      <c r="O26" s="33"/>
      <c r="P26" s="35">
        <f>ROUND(L26+O26,0)</f>
        <v>2569</v>
      </c>
      <c r="Q26" s="36"/>
      <c r="R26" s="35">
        <f>P26+Q26</f>
        <v>2569</v>
      </c>
    </row>
    <row r="27" spans="1:18" ht="15" x14ac:dyDescent="0.25">
      <c r="A27" s="24" t="s">
        <v>24</v>
      </c>
      <c r="B27" s="25">
        <f>SUM(B26)</f>
        <v>1</v>
      </c>
      <c r="C27" s="26"/>
      <c r="D27" s="27"/>
      <c r="E27" s="28"/>
      <c r="F27" s="29">
        <f t="shared" ref="F27:R27" si="2">SUM(F26:F26)</f>
        <v>1150</v>
      </c>
      <c r="G27" s="29">
        <f t="shared" si="2"/>
        <v>345</v>
      </c>
      <c r="H27" s="29">
        <f t="shared" si="2"/>
        <v>0</v>
      </c>
      <c r="I27" s="29">
        <f t="shared" si="2"/>
        <v>0</v>
      </c>
      <c r="J27" s="29">
        <f t="shared" si="2"/>
        <v>83.110500000000002</v>
      </c>
      <c r="K27" s="29">
        <f t="shared" si="2"/>
        <v>428.1105</v>
      </c>
      <c r="L27" s="29">
        <f t="shared" si="2"/>
        <v>2568.663</v>
      </c>
      <c r="M27" s="29">
        <f t="shared" si="2"/>
        <v>2070</v>
      </c>
      <c r="N27" s="29">
        <f t="shared" si="2"/>
        <v>498.66300000000001</v>
      </c>
      <c r="O27" s="29">
        <f t="shared" si="2"/>
        <v>0</v>
      </c>
      <c r="P27" s="29">
        <f t="shared" si="2"/>
        <v>2569</v>
      </c>
      <c r="Q27" s="29">
        <f t="shared" si="2"/>
        <v>0</v>
      </c>
      <c r="R27" s="29">
        <f t="shared" si="2"/>
        <v>2569</v>
      </c>
    </row>
    <row r="30" spans="1:18" ht="15.75" x14ac:dyDescent="0.25">
      <c r="A30" s="1" t="s">
        <v>82</v>
      </c>
      <c r="L30" s="31"/>
      <c r="O30" s="31"/>
    </row>
    <row r="31" spans="1:18" ht="15" x14ac:dyDescent="0.25">
      <c r="L31" s="31"/>
    </row>
    <row r="32" spans="1:18" ht="120" x14ac:dyDescent="0.2">
      <c r="A32" s="7" t="s">
        <v>0</v>
      </c>
      <c r="B32" s="7" t="s">
        <v>1</v>
      </c>
      <c r="C32" s="8" t="s">
        <v>2</v>
      </c>
      <c r="D32" s="7" t="s">
        <v>3</v>
      </c>
      <c r="E32" s="7" t="s">
        <v>4</v>
      </c>
      <c r="F32" s="9" t="s">
        <v>5</v>
      </c>
      <c r="G32" s="7" t="s">
        <v>6</v>
      </c>
      <c r="H32" s="7" t="s">
        <v>7</v>
      </c>
      <c r="I32" s="7" t="s">
        <v>8</v>
      </c>
      <c r="J32" s="9" t="s">
        <v>9</v>
      </c>
      <c r="K32" s="7" t="s">
        <v>10</v>
      </c>
      <c r="L32" s="77" t="s">
        <v>11</v>
      </c>
      <c r="M32" s="7" t="s">
        <v>12</v>
      </c>
      <c r="N32" s="7" t="s">
        <v>13</v>
      </c>
      <c r="O32" s="10" t="s">
        <v>14</v>
      </c>
      <c r="P32" s="9" t="s">
        <v>15</v>
      </c>
      <c r="Q32" s="10" t="s">
        <v>16</v>
      </c>
      <c r="R32" s="11" t="s">
        <v>17</v>
      </c>
    </row>
    <row r="33" spans="1:18" ht="15" x14ac:dyDescent="0.2">
      <c r="A33" s="12"/>
      <c r="B33" s="7"/>
      <c r="C33" s="8"/>
      <c r="D33" s="13"/>
      <c r="E33" s="7"/>
      <c r="F33" s="7"/>
      <c r="G33" s="14">
        <v>0.1</v>
      </c>
      <c r="H33" s="14">
        <v>0.1</v>
      </c>
      <c r="I33" s="14">
        <v>0.05</v>
      </c>
      <c r="J33" s="7"/>
      <c r="K33" s="7"/>
      <c r="L33" s="7"/>
      <c r="M33" s="7"/>
      <c r="N33" s="7"/>
      <c r="O33" s="15"/>
      <c r="P33" s="15"/>
      <c r="Q33" s="15"/>
      <c r="R33" s="15"/>
    </row>
    <row r="34" spans="1:18" ht="22.5" x14ac:dyDescent="0.2">
      <c r="A34" s="16">
        <v>1</v>
      </c>
      <c r="B34" s="16">
        <v>2</v>
      </c>
      <c r="C34" s="17">
        <v>3</v>
      </c>
      <c r="D34" s="16">
        <v>4</v>
      </c>
      <c r="E34" s="16">
        <v>5</v>
      </c>
      <c r="F34" s="18">
        <v>6</v>
      </c>
      <c r="G34" s="18" t="s">
        <v>84</v>
      </c>
      <c r="H34" s="18" t="s">
        <v>19</v>
      </c>
      <c r="I34" s="18" t="s">
        <v>20</v>
      </c>
      <c r="J34" s="18" t="s">
        <v>21</v>
      </c>
      <c r="K34" s="18" t="s">
        <v>22</v>
      </c>
      <c r="L34" s="18" t="s">
        <v>25</v>
      </c>
      <c r="M34" s="19">
        <v>13</v>
      </c>
      <c r="N34" s="19">
        <v>14</v>
      </c>
      <c r="O34" s="20"/>
      <c r="P34" s="20"/>
      <c r="Q34" s="20"/>
      <c r="R34" s="20"/>
    </row>
    <row r="35" spans="1:18" ht="30" x14ac:dyDescent="0.2">
      <c r="A35" s="21" t="s">
        <v>83</v>
      </c>
      <c r="B35" s="7">
        <v>1</v>
      </c>
      <c r="C35" s="74">
        <v>35</v>
      </c>
      <c r="D35" s="7" t="s">
        <v>87</v>
      </c>
      <c r="E35" s="7">
        <v>9</v>
      </c>
      <c r="F35" s="22">
        <v>1150</v>
      </c>
      <c r="G35" s="23">
        <f>F35*0.3</f>
        <v>345</v>
      </c>
      <c r="H35" s="23"/>
      <c r="I35" s="23"/>
      <c r="J35" s="23">
        <f>(G35+H35+I35)*0.2409</f>
        <v>83.110500000000002</v>
      </c>
      <c r="K35" s="23">
        <f>SUM(G35:J35)</f>
        <v>428.1105</v>
      </c>
      <c r="L35" s="32">
        <f>K35*12</f>
        <v>5137.326</v>
      </c>
      <c r="M35" s="23">
        <f>(G35+H35)*12</f>
        <v>4140</v>
      </c>
      <c r="N35" s="23">
        <f>(I35+J35)*12</f>
        <v>997.32600000000002</v>
      </c>
      <c r="O35" s="33"/>
      <c r="P35" s="35">
        <f>ROUND(L35+O35,2)</f>
        <v>5137.33</v>
      </c>
      <c r="Q35" s="36">
        <v>0</v>
      </c>
      <c r="R35" s="35">
        <f>P35+Q35</f>
        <v>5137.33</v>
      </c>
    </row>
    <row r="36" spans="1:18" ht="15" x14ac:dyDescent="0.25">
      <c r="A36" s="24" t="s">
        <v>24</v>
      </c>
      <c r="B36" s="25">
        <f>SUM(B35)</f>
        <v>1</v>
      </c>
      <c r="C36" s="26"/>
      <c r="D36" s="27"/>
      <c r="E36" s="28"/>
      <c r="F36" s="29">
        <f t="shared" ref="F36:R36" si="3">SUM(F35:F35)</f>
        <v>1150</v>
      </c>
      <c r="G36" s="29">
        <f t="shared" si="3"/>
        <v>345</v>
      </c>
      <c r="H36" s="29">
        <f t="shared" si="3"/>
        <v>0</v>
      </c>
      <c r="I36" s="29">
        <f t="shared" si="3"/>
        <v>0</v>
      </c>
      <c r="J36" s="29">
        <f t="shared" si="3"/>
        <v>83.110500000000002</v>
      </c>
      <c r="K36" s="29">
        <f t="shared" si="3"/>
        <v>428.1105</v>
      </c>
      <c r="L36" s="29">
        <f t="shared" si="3"/>
        <v>5137.326</v>
      </c>
      <c r="M36" s="29">
        <f t="shared" si="3"/>
        <v>4140</v>
      </c>
      <c r="N36" s="29">
        <f t="shared" si="3"/>
        <v>997.32600000000002</v>
      </c>
      <c r="O36" s="29">
        <f t="shared" si="3"/>
        <v>0</v>
      </c>
      <c r="P36" s="29">
        <f t="shared" si="3"/>
        <v>5137.33</v>
      </c>
      <c r="Q36" s="29">
        <f t="shared" si="3"/>
        <v>0</v>
      </c>
      <c r="R36" s="29">
        <f t="shared" si="3"/>
        <v>5137.33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izdevumi_pa_pasakumiem</vt:lpstr>
      <vt:lpstr>personāla_izmaksas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Gundega Ozoliņa</cp:lastModifiedBy>
  <cp:lastPrinted>2020-04-09T05:40:04Z</cp:lastPrinted>
  <dcterms:created xsi:type="dcterms:W3CDTF">2020-02-20T14:00:28Z</dcterms:created>
  <dcterms:modified xsi:type="dcterms:W3CDTF">2020-07-07T13:53:34Z</dcterms:modified>
</cp:coreProperties>
</file>