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vnozare.pri\vm\Redirect_profiles\VM_Ivita_Lazdina\Desktop\Korona_viruss\JAUNAIS_RIK_030820_junijs\VKanceleja\"/>
    </mc:Choice>
  </mc:AlternateContent>
  <xr:revisionPtr revIDLastSave="0" documentId="13_ncr:1_{F4BFE387-E14C-4486-8274-3DF4B2E48732}" xr6:coauthVersionLast="45" xr6:coauthVersionMax="45" xr10:uidLastSave="{00000000-0000-0000-0000-000000000000}"/>
  <bookViews>
    <workbookView xWindow="1950" yWindow="600" windowWidth="15825" windowHeight="15600" firstSheet="10" xr2:uid="{00000000-000D-0000-FFFF-FFFF00000000}"/>
  </bookViews>
  <sheets>
    <sheet name="Kopsavilkums" sheetId="1" r:id="rId1"/>
    <sheet name="Izmeklejumi" sheetId="2" r:id="rId2"/>
    <sheet name="Mob_vien_Gulbis" sheetId="20" r:id="rId3"/>
    <sheet name="Mob_vien_CL_maijs" sheetId="42" r:id="rId4"/>
    <sheet name="Mob_vien_CL" sheetId="28" r:id="rId5"/>
    <sheet name="Paraug_punk_Gulb" sheetId="18" r:id="rId6"/>
    <sheet name="Paraug_punk_CL" sheetId="29" r:id="rId7"/>
    <sheet name="Zv_centr_Gulb" sheetId="21" r:id="rId8"/>
    <sheet name="ZV_cent_CL" sheetId="45" r:id="rId9"/>
    <sheet name="CL_IAL" sheetId="27" r:id="rId10"/>
    <sheet name="Gulbis_IAL" sheetId="19" r:id="rId11"/>
    <sheet name="RefLab_barotn" sheetId="24" r:id="rId12"/>
    <sheet name="Gulbis_GA_kompl" sheetId="23" r:id="rId13"/>
    <sheet name="BIOR_marts" sheetId="43" r:id="rId1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4" i="45" l="1"/>
  <c r="E36" i="45" s="1"/>
  <c r="J27" i="45"/>
  <c r="F36" i="45" s="1"/>
  <c r="J26" i="45"/>
  <c r="F37" i="45" s="1"/>
  <c r="H36" i="45" l="1"/>
  <c r="H37" i="45"/>
  <c r="F12" i="43" l="1"/>
  <c r="F9" i="43"/>
  <c r="F14" i="43" l="1"/>
  <c r="J6" i="42" l="1"/>
  <c r="J7" i="42"/>
  <c r="I8" i="42"/>
  <c r="I9" i="42"/>
  <c r="J9" i="42"/>
  <c r="I10" i="42"/>
  <c r="J10" i="42"/>
  <c r="I11" i="42"/>
  <c r="J11" i="42"/>
  <c r="I12" i="42"/>
  <c r="J12" i="42"/>
  <c r="I13" i="42"/>
  <c r="J13" i="42"/>
  <c r="I14" i="42"/>
  <c r="J14" i="42"/>
  <c r="O14" i="42"/>
  <c r="O16" i="42" s="1"/>
  <c r="I15" i="42"/>
  <c r="J15" i="42"/>
  <c r="I16" i="42"/>
  <c r="J16" i="42"/>
  <c r="I17" i="42"/>
  <c r="J17" i="42"/>
  <c r="I18" i="42"/>
  <c r="J18" i="42"/>
  <c r="I19" i="42"/>
  <c r="J19" i="42"/>
  <c r="I20" i="42"/>
  <c r="J20" i="42"/>
  <c r="I21" i="42"/>
  <c r="J21" i="42"/>
  <c r="I22" i="42"/>
  <c r="J22" i="42"/>
  <c r="I23" i="42"/>
  <c r="J23" i="42"/>
  <c r="I24" i="42"/>
  <c r="J24" i="42"/>
  <c r="I25" i="42"/>
  <c r="J25" i="42"/>
  <c r="I26" i="42"/>
  <c r="J26" i="42"/>
  <c r="I27" i="42"/>
  <c r="J27" i="42"/>
  <c r="I28" i="42"/>
  <c r="J28" i="42"/>
  <c r="I29" i="42"/>
  <c r="J29" i="42"/>
  <c r="I30" i="42"/>
  <c r="J30" i="42"/>
  <c r="I31" i="42"/>
  <c r="J31" i="42"/>
  <c r="I32" i="42"/>
  <c r="J32" i="42"/>
  <c r="I33" i="42"/>
  <c r="J33" i="42"/>
  <c r="I34" i="42"/>
  <c r="I35" i="42"/>
  <c r="J35" i="42"/>
  <c r="B36" i="42"/>
  <c r="C36" i="42"/>
  <c r="C38" i="42" s="1"/>
  <c r="E36" i="42"/>
  <c r="E38" i="42" s="1"/>
  <c r="F36" i="42"/>
  <c r="G36" i="42"/>
  <c r="H36" i="42"/>
  <c r="F37" i="42"/>
  <c r="H37" i="42"/>
  <c r="G38" i="42"/>
  <c r="K38" i="42"/>
  <c r="D45" i="42"/>
  <c r="D46" i="42"/>
  <c r="D47" i="42"/>
  <c r="D48" i="42"/>
  <c r="D49" i="42"/>
  <c r="D50" i="42"/>
  <c r="D51" i="42"/>
  <c r="D52" i="42"/>
  <c r="D53" i="42"/>
  <c r="D54" i="42"/>
  <c r="D55" i="42"/>
  <c r="D56" i="42"/>
  <c r="D57" i="42"/>
  <c r="D58" i="42"/>
  <c r="D59" i="42"/>
  <c r="D60" i="42"/>
  <c r="D61" i="42"/>
  <c r="D62" i="42"/>
  <c r="D63" i="42"/>
  <c r="D64" i="42"/>
  <c r="D65" i="42"/>
  <c r="D66" i="42"/>
  <c r="D67" i="42"/>
  <c r="D68" i="42"/>
  <c r="D69" i="42"/>
  <c r="D70" i="42"/>
  <c r="D71" i="42"/>
  <c r="D72" i="42"/>
  <c r="D73" i="42"/>
  <c r="D74" i="42"/>
  <c r="D75" i="42"/>
  <c r="B76" i="42"/>
  <c r="B78" i="42" s="1"/>
  <c r="D87" i="42"/>
  <c r="D89" i="42" s="1"/>
  <c r="D76" i="42" l="1"/>
  <c r="D78" i="42" s="1"/>
  <c r="H38" i="42"/>
  <c r="F38" i="42"/>
  <c r="J38" i="42"/>
  <c r="I6" i="42"/>
  <c r="I7" i="42"/>
  <c r="I38" i="42" l="1"/>
  <c r="K40" i="42" s="1"/>
  <c r="K42" i="42" s="1"/>
  <c r="F23" i="1" l="1"/>
  <c r="E23" i="1"/>
  <c r="G31" i="29" l="1"/>
  <c r="G33" i="29" s="1"/>
  <c r="F53" i="29"/>
  <c r="L35" i="28"/>
  <c r="I35" i="28"/>
  <c r="H35" i="28"/>
  <c r="G35" i="28"/>
  <c r="F35" i="28"/>
  <c r="D35" i="28"/>
  <c r="F45" i="29" l="1"/>
  <c r="N38" i="29"/>
  <c r="N37" i="29"/>
  <c r="B31" i="29"/>
  <c r="B34" i="29" s="1"/>
  <c r="H30" i="29"/>
  <c r="F30" i="29"/>
  <c r="D30" i="29"/>
  <c r="C30" i="29"/>
  <c r="H29" i="29"/>
  <c r="F29" i="29"/>
  <c r="D29" i="29"/>
  <c r="C29" i="29"/>
  <c r="H28" i="29"/>
  <c r="F28" i="29"/>
  <c r="D28" i="29"/>
  <c r="C28" i="29"/>
  <c r="H27" i="29"/>
  <c r="F27" i="29"/>
  <c r="D27" i="29"/>
  <c r="C27" i="29"/>
  <c r="H26" i="29"/>
  <c r="F26" i="29"/>
  <c r="D26" i="29"/>
  <c r="C26" i="29"/>
  <c r="H25" i="29"/>
  <c r="F25" i="29"/>
  <c r="D25" i="29"/>
  <c r="C25" i="29"/>
  <c r="H24" i="29"/>
  <c r="F24" i="29"/>
  <c r="D24" i="29"/>
  <c r="C24" i="29"/>
  <c r="H23" i="29"/>
  <c r="F23" i="29"/>
  <c r="D23" i="29"/>
  <c r="C23" i="29"/>
  <c r="H22" i="29"/>
  <c r="F22" i="29"/>
  <c r="E22" i="29"/>
  <c r="D22" i="29"/>
  <c r="C22" i="29"/>
  <c r="H21" i="29"/>
  <c r="F21" i="29"/>
  <c r="D21" i="29"/>
  <c r="C21" i="29"/>
  <c r="H20" i="29"/>
  <c r="F20" i="29"/>
  <c r="D20" i="29"/>
  <c r="C20" i="29"/>
  <c r="H19" i="29"/>
  <c r="F19" i="29"/>
  <c r="D19" i="29"/>
  <c r="C19" i="29"/>
  <c r="H18" i="29"/>
  <c r="F18" i="29"/>
  <c r="E18" i="29"/>
  <c r="D18" i="29"/>
  <c r="C18" i="29"/>
  <c r="H17" i="29"/>
  <c r="F17" i="29"/>
  <c r="D17" i="29"/>
  <c r="C17" i="29"/>
  <c r="G14" i="29"/>
  <c r="G16" i="29" s="1"/>
  <c r="G34" i="29" s="1"/>
  <c r="H13" i="29"/>
  <c r="F13" i="29"/>
  <c r="D13" i="29"/>
  <c r="C13" i="29"/>
  <c r="H12" i="29"/>
  <c r="F12" i="29"/>
  <c r="D12" i="29"/>
  <c r="C12" i="29"/>
  <c r="H11" i="29"/>
  <c r="F11" i="29"/>
  <c r="D11" i="29"/>
  <c r="C11" i="29"/>
  <c r="H10" i="29"/>
  <c r="F10" i="29"/>
  <c r="D10" i="29"/>
  <c r="C10" i="29"/>
  <c r="H9" i="29"/>
  <c r="F9" i="29"/>
  <c r="E9" i="29"/>
  <c r="E14" i="29" s="1"/>
  <c r="E16" i="29" s="1"/>
  <c r="D9" i="29"/>
  <c r="C9" i="29"/>
  <c r="H8" i="29"/>
  <c r="F8" i="29"/>
  <c r="D8" i="29"/>
  <c r="C8" i="29"/>
  <c r="H7" i="29"/>
  <c r="F7" i="29"/>
  <c r="D7" i="29"/>
  <c r="C7" i="29"/>
  <c r="H6" i="29"/>
  <c r="F6" i="29"/>
  <c r="D6" i="29"/>
  <c r="C6" i="29"/>
  <c r="H5" i="29"/>
  <c r="F5" i="29"/>
  <c r="D5" i="29"/>
  <c r="C5" i="29"/>
  <c r="H4" i="29"/>
  <c r="F4" i="29"/>
  <c r="D4" i="29"/>
  <c r="C4" i="29"/>
  <c r="H14" i="29" l="1"/>
  <c r="H16" i="29" s="1"/>
  <c r="D14" i="29"/>
  <c r="D16" i="29" s="1"/>
  <c r="D34" i="29" s="1"/>
  <c r="C14" i="29"/>
  <c r="C16" i="29" s="1"/>
  <c r="F31" i="29"/>
  <c r="F33" i="29" s="1"/>
  <c r="H31" i="29"/>
  <c r="H33" i="29" s="1"/>
  <c r="H34" i="29" s="1"/>
  <c r="F14" i="29"/>
  <c r="F16" i="29" s="1"/>
  <c r="D31" i="29"/>
  <c r="C31" i="29"/>
  <c r="C33" i="29" s="1"/>
  <c r="C34" i="29" s="1"/>
  <c r="E31" i="29"/>
  <c r="E33" i="29" s="1"/>
  <c r="E34" i="29" s="1"/>
  <c r="F34" i="29" l="1"/>
  <c r="H36" i="29" s="1"/>
  <c r="J38" i="29" s="1"/>
  <c r="L37" i="28"/>
  <c r="H37" i="28"/>
  <c r="F37" i="28"/>
  <c r="D37" i="28"/>
  <c r="E83" i="28" l="1"/>
  <c r="E85" i="28" s="1"/>
  <c r="E72" i="28"/>
  <c r="E74" i="28" s="1"/>
  <c r="C72" i="28"/>
  <c r="C74" i="28" s="1"/>
  <c r="K36" i="28"/>
  <c r="I36" i="28"/>
  <c r="I37" i="28" s="1"/>
  <c r="G36" i="28"/>
  <c r="G37" i="28" s="1"/>
  <c r="K35" i="28"/>
  <c r="C35" i="28"/>
  <c r="K34" i="28"/>
  <c r="K33" i="28"/>
  <c r="K32" i="28"/>
  <c r="J32" i="28"/>
  <c r="K31" i="28"/>
  <c r="K30" i="28"/>
  <c r="K29" i="28"/>
  <c r="K28" i="28"/>
  <c r="J28" i="28"/>
  <c r="K27" i="28"/>
  <c r="J27" i="28"/>
  <c r="K26" i="28"/>
  <c r="K25" i="28"/>
  <c r="J25" i="28"/>
  <c r="K24" i="28"/>
  <c r="K23" i="28"/>
  <c r="K22" i="28"/>
  <c r="K21" i="28"/>
  <c r="K20" i="28"/>
  <c r="K19" i="28"/>
  <c r="K18" i="28"/>
  <c r="J18" i="28"/>
  <c r="K17" i="28"/>
  <c r="P16" i="28"/>
  <c r="J33" i="28" s="1"/>
  <c r="K16" i="28"/>
  <c r="K15" i="28"/>
  <c r="P14" i="28"/>
  <c r="K14" i="28"/>
  <c r="K13" i="28"/>
  <c r="K12" i="28"/>
  <c r="K11" i="28"/>
  <c r="K10" i="28"/>
  <c r="K9" i="28"/>
  <c r="K8" i="28"/>
  <c r="K7" i="28"/>
  <c r="K6" i="28"/>
  <c r="K5" i="28"/>
  <c r="J8" i="28" l="1"/>
  <c r="K37" i="28"/>
  <c r="J10" i="28"/>
  <c r="J12" i="28"/>
  <c r="J6" i="28"/>
  <c r="J14" i="28"/>
  <c r="J15" i="28"/>
  <c r="J20" i="28"/>
  <c r="J22" i="28"/>
  <c r="J24" i="28"/>
  <c r="J26" i="28"/>
  <c r="J30" i="28"/>
  <c r="J34" i="28"/>
  <c r="J5" i="28"/>
  <c r="J7" i="28"/>
  <c r="J9" i="28"/>
  <c r="J11" i="28"/>
  <c r="J13" i="28"/>
  <c r="J16" i="28"/>
  <c r="J17" i="28"/>
  <c r="J19" i="28"/>
  <c r="J21" i="28"/>
  <c r="J23" i="28"/>
  <c r="J29" i="28"/>
  <c r="J31" i="28"/>
  <c r="J37" i="28" l="1"/>
  <c r="L39" i="28" s="1"/>
  <c r="D43" i="27"/>
  <c r="D40" i="27"/>
  <c r="D39" i="27"/>
  <c r="E35" i="27"/>
  <c r="E36" i="27" s="1"/>
  <c r="H33" i="27"/>
  <c r="G33" i="27"/>
  <c r="F33" i="27"/>
  <c r="C33" i="27"/>
  <c r="H32" i="27"/>
  <c r="G32" i="27"/>
  <c r="F32" i="27"/>
  <c r="C32" i="27"/>
  <c r="K31" i="27"/>
  <c r="L30" i="27" s="1"/>
  <c r="H31" i="27"/>
  <c r="G31" i="27"/>
  <c r="F31" i="27"/>
  <c r="C31" i="27"/>
  <c r="H30" i="27"/>
  <c r="G30" i="27"/>
  <c r="F30" i="27"/>
  <c r="C30" i="27"/>
  <c r="L29" i="27"/>
  <c r="H29" i="27"/>
  <c r="G29" i="27"/>
  <c r="F29" i="27"/>
  <c r="C29" i="27"/>
  <c r="H28" i="27"/>
  <c r="G28" i="27"/>
  <c r="F28" i="27"/>
  <c r="C28" i="27"/>
  <c r="H25" i="27"/>
  <c r="G25" i="27"/>
  <c r="F25" i="27"/>
  <c r="C25" i="27"/>
  <c r="H24" i="27"/>
  <c r="G24" i="27"/>
  <c r="F24" i="27"/>
  <c r="C24" i="27"/>
  <c r="H23" i="27"/>
  <c r="G23" i="27"/>
  <c r="F23" i="27"/>
  <c r="C23" i="27"/>
  <c r="H22" i="27"/>
  <c r="G22" i="27"/>
  <c r="F22" i="27"/>
  <c r="C22" i="27"/>
  <c r="H21" i="27"/>
  <c r="G21" i="27"/>
  <c r="F21" i="27"/>
  <c r="C21" i="27"/>
  <c r="H20" i="27"/>
  <c r="G20" i="27"/>
  <c r="F20" i="27"/>
  <c r="C20" i="27"/>
  <c r="H19" i="27"/>
  <c r="G19" i="27"/>
  <c r="F19" i="27"/>
  <c r="C19" i="27"/>
  <c r="H18" i="27"/>
  <c r="G18" i="27"/>
  <c r="F18" i="27"/>
  <c r="C18" i="27"/>
  <c r="H17" i="27"/>
  <c r="G17" i="27"/>
  <c r="F17" i="27"/>
  <c r="C17" i="27"/>
  <c r="H16" i="27"/>
  <c r="G16" i="27"/>
  <c r="F16" i="27"/>
  <c r="C16" i="27"/>
  <c r="H15" i="27"/>
  <c r="G15" i="27"/>
  <c r="F15" i="27"/>
  <c r="C15" i="27"/>
  <c r="H14" i="27"/>
  <c r="G14" i="27"/>
  <c r="F14" i="27"/>
  <c r="C14" i="27"/>
  <c r="H13" i="27"/>
  <c r="G13" i="27"/>
  <c r="F13" i="27"/>
  <c r="C13" i="27"/>
  <c r="H12" i="27"/>
  <c r="G12" i="27"/>
  <c r="F12" i="27"/>
  <c r="C12" i="27"/>
  <c r="H11" i="27"/>
  <c r="G11" i="27"/>
  <c r="F11" i="27"/>
  <c r="C11" i="27"/>
  <c r="H10" i="27"/>
  <c r="G10" i="27"/>
  <c r="F10" i="27"/>
  <c r="C10" i="27"/>
  <c r="H9" i="27"/>
  <c r="G9" i="27"/>
  <c r="F9" i="27"/>
  <c r="C9" i="27"/>
  <c r="H8" i="27"/>
  <c r="G8" i="27"/>
  <c r="F8" i="27"/>
  <c r="C8" i="27"/>
  <c r="H7" i="27"/>
  <c r="G7" i="27"/>
  <c r="F7" i="27"/>
  <c r="C7" i="27"/>
  <c r="H6" i="27"/>
  <c r="G6" i="27"/>
  <c r="F6" i="27"/>
  <c r="C6" i="27"/>
  <c r="H5" i="27"/>
  <c r="G5" i="27"/>
  <c r="F5" i="27"/>
  <c r="C5" i="27"/>
  <c r="H4" i="27"/>
  <c r="H35" i="27" s="1"/>
  <c r="H36" i="27" s="1"/>
  <c r="G4" i="27"/>
  <c r="F4" i="27"/>
  <c r="C4" i="27"/>
  <c r="C35" i="27" l="1"/>
  <c r="C36" i="27" s="1"/>
  <c r="D44" i="27"/>
  <c r="D45" i="27" s="1"/>
  <c r="F35" i="27"/>
  <c r="F36" i="27" s="1"/>
  <c r="G35" i="27"/>
  <c r="G36" i="27" s="1"/>
  <c r="D12" i="1"/>
  <c r="D13" i="1"/>
  <c r="B36" i="27" l="1"/>
  <c r="H38" i="27" s="1"/>
  <c r="C45" i="24" l="1"/>
  <c r="F18" i="24"/>
  <c r="G17" i="24"/>
  <c r="H17" i="24" s="1"/>
  <c r="E17" i="24"/>
  <c r="G16" i="24"/>
  <c r="H16" i="24" s="1"/>
  <c r="G15" i="24"/>
  <c r="H15" i="24" s="1"/>
  <c r="E15" i="24"/>
  <c r="G14" i="24"/>
  <c r="H14" i="24" s="1"/>
  <c r="E14" i="24"/>
  <c r="G13" i="24"/>
  <c r="H13" i="24" s="1"/>
  <c r="E13" i="24"/>
  <c r="G12" i="24"/>
  <c r="H12" i="24" s="1"/>
  <c r="E12" i="24"/>
  <c r="H11" i="24"/>
  <c r="G11" i="24"/>
  <c r="E11" i="24"/>
  <c r="G10" i="24"/>
  <c r="H10" i="24" s="1"/>
  <c r="G9" i="24"/>
  <c r="H9" i="24" s="1"/>
  <c r="E9" i="24"/>
  <c r="G8" i="24"/>
  <c r="H8" i="24" s="1"/>
  <c r="E8" i="24"/>
  <c r="G7" i="24"/>
  <c r="H7" i="24" s="1"/>
  <c r="E7" i="24"/>
  <c r="G6" i="24"/>
  <c r="H6" i="24" s="1"/>
  <c r="E6" i="24"/>
  <c r="H18" i="24" l="1"/>
  <c r="E18" i="24"/>
  <c r="G18" i="24"/>
  <c r="E29" i="2" l="1"/>
  <c r="C10" i="23" l="1"/>
  <c r="D10" i="23" l="1"/>
  <c r="J34" i="21"/>
  <c r="K33" i="21" s="1"/>
  <c r="D34" i="21"/>
  <c r="F33" i="21"/>
  <c r="F32" i="21"/>
  <c r="F31" i="21"/>
  <c r="F30" i="21"/>
  <c r="F29" i="21"/>
  <c r="F28" i="21"/>
  <c r="F27" i="21"/>
  <c r="F26" i="21"/>
  <c r="F25" i="21"/>
  <c r="F24" i="21"/>
  <c r="F23" i="21"/>
  <c r="F22" i="21"/>
  <c r="F21" i="21"/>
  <c r="F20" i="21"/>
  <c r="F19" i="21"/>
  <c r="F18" i="21"/>
  <c r="F17" i="21"/>
  <c r="F16" i="21"/>
  <c r="F15" i="21"/>
  <c r="F14" i="21"/>
  <c r="F13" i="21"/>
  <c r="F12" i="21"/>
  <c r="F11" i="21"/>
  <c r="F10" i="21"/>
  <c r="F9" i="21"/>
  <c r="F8" i="21"/>
  <c r="F7" i="21"/>
  <c r="F6" i="21"/>
  <c r="F5" i="21"/>
  <c r="F4" i="21"/>
  <c r="K32" i="21" l="1"/>
  <c r="F34" i="21"/>
  <c r="G35" i="21" s="1"/>
  <c r="C17" i="1" s="1"/>
  <c r="L348" i="20"/>
  <c r="M348" i="20" s="1"/>
  <c r="L347" i="20"/>
  <c r="M347" i="20" s="1"/>
  <c r="L346" i="20"/>
  <c r="M346" i="20" s="1"/>
  <c r="L345" i="20"/>
  <c r="M345" i="20" s="1"/>
  <c r="G346" i="20"/>
  <c r="G349" i="20" s="1"/>
  <c r="F346" i="20"/>
  <c r="F347" i="20" s="1"/>
  <c r="F349" i="20" s="1"/>
  <c r="E346" i="20"/>
  <c r="E347" i="20" s="1"/>
  <c r="E349" i="20" s="1"/>
  <c r="D346" i="20"/>
  <c r="D349" i="20" s="1"/>
  <c r="C6" i="19"/>
  <c r="D5" i="19" s="1"/>
  <c r="E12" i="19" s="1"/>
  <c r="E11" i="19"/>
  <c r="F11" i="19"/>
  <c r="D4" i="19" l="1"/>
  <c r="I351" i="20"/>
  <c r="C10" i="1"/>
  <c r="M349" i="20"/>
  <c r="F12" i="19"/>
  <c r="E13" i="19"/>
  <c r="G17" i="19" s="1"/>
  <c r="J8" i="18"/>
  <c r="K7" i="18" s="1"/>
  <c r="K6" i="18" l="1"/>
  <c r="C14" i="1"/>
  <c r="G7" i="18"/>
  <c r="F13" i="19"/>
  <c r="G18" i="19" s="1"/>
  <c r="G19" i="19" s="1"/>
  <c r="C20" i="1" s="1"/>
  <c r="D25" i="1"/>
  <c r="D15" i="1"/>
  <c r="E20" i="1"/>
  <c r="F20" i="1"/>
  <c r="E17" i="1"/>
  <c r="F17" i="1"/>
  <c r="E14" i="1"/>
  <c r="F14" i="1"/>
  <c r="E10" i="1"/>
  <c r="F10" i="1"/>
  <c r="E5" i="1"/>
  <c r="E4" i="1" l="1"/>
  <c r="C23" i="1" l="1"/>
  <c r="E28" i="2"/>
  <c r="E30" i="2" l="1"/>
  <c r="F9" i="1" s="1"/>
  <c r="F5" i="1" s="1"/>
  <c r="F4" i="1" s="1"/>
  <c r="F20" i="2"/>
  <c r="F19" i="2"/>
  <c r="F18" i="2"/>
  <c r="F17" i="2"/>
  <c r="F21" i="2" l="1"/>
  <c r="D24" i="1" l="1"/>
  <c r="D23" i="1" s="1"/>
  <c r="F23" i="2"/>
  <c r="D19" i="1" l="1"/>
  <c r="D21" i="1"/>
  <c r="D16" i="1" l="1"/>
  <c r="D11" i="2"/>
  <c r="D10" i="2"/>
  <c r="D12" i="2" l="1"/>
  <c r="D8" i="1" s="1"/>
  <c r="D6" i="2"/>
  <c r="D5" i="2"/>
  <c r="D4" i="2"/>
  <c r="D7" i="2" s="1"/>
  <c r="E34" i="2" l="1"/>
  <c r="C5" i="1"/>
  <c r="C4" i="1" s="1"/>
  <c r="D7" i="1"/>
  <c r="D5" i="1" s="1"/>
  <c r="D22" i="1" l="1"/>
  <c r="D20" i="1" s="1"/>
  <c r="D18" i="1" l="1"/>
  <c r="D17" i="1" s="1"/>
  <c r="D11" i="1"/>
  <c r="D10" i="1" s="1"/>
  <c r="D14" i="1" l="1"/>
  <c r="D4" i="1" s="1"/>
</calcChain>
</file>

<file path=xl/sharedStrings.xml><?xml version="1.0" encoding="utf-8"?>
<sst xmlns="http://schemas.openxmlformats.org/spreadsheetml/2006/main" count="813" uniqueCount="323">
  <si>
    <t>Transporta barotņu molekulāri bioloģiskiem izmeklējumiem nodrošināšana</t>
  </si>
  <si>
    <t>Izdevumi par IAL iegādi</t>
  </si>
  <si>
    <t>“E. Gulbja Laboratorija” SIA</t>
  </si>
  <si>
    <t>„Centrālā laboratorija” SIA</t>
  </si>
  <si>
    <t>Citi</t>
  </si>
  <si>
    <t xml:space="preserve">“E. Gulbja Laboratorija” SIA </t>
  </si>
  <si>
    <t>Zvanu centrs (izdevumi par reģistratoru darbu telefonu centrālē)</t>
  </si>
  <si>
    <t>LABORATORISKIE IZMEKLĒJUMU ORGANIZĀCIJA UN VEIKŠANA</t>
  </si>
  <si>
    <t>Covid-19 laboratorisko izmeklējumu veikšana</t>
  </si>
  <si>
    <t>Paraugu paņemšanas punktu darbība/ Paraugu paņemšana</t>
  </si>
  <si>
    <t xml:space="preserve">Mobilās vienības/ Paraugu paņemšana personu dzīvesvietā </t>
  </si>
  <si>
    <t>“E. Gulbja Laboratorija” SIA: Paņemšanas punkts + Laboratorija</t>
  </si>
  <si>
    <t>„Centrālā laboratorija” SIA: Laboratorija</t>
  </si>
  <si>
    <t>Pārtikas drošības, dzīvnieku veselības un un vides zinātniskā institūta "BIOR"</t>
  </si>
  <si>
    <t>Datums</t>
  </si>
  <si>
    <t>Tarifs</t>
  </si>
  <si>
    <t>47073 – “COVID-19 RNS noteikšana (reaģentu komplekti PĶR reālajā laikā SARS-CoV-2 (2019nCoV) RNS kvalitatīvai noteikšanai)</t>
  </si>
  <si>
    <t>47075 “COVID-19 RNS noteikšana (reaģentu komplekti PĶR reālajā laikā SARS-CoV-2 (2019nCoV) RNS apstiprināšanai)”</t>
  </si>
  <si>
    <t>47074  “SARS-CoV-2 (2019nCoV) RNS noteikšana (bez parauga paņemšanas)”</t>
  </si>
  <si>
    <t>Kopā:</t>
  </si>
  <si>
    <t>Manipulācijas kods</t>
  </si>
  <si>
    <t>Manipulācijas nosaukums</t>
  </si>
  <si>
    <t>Atskaites mēnesis</t>
  </si>
  <si>
    <t>Manipulācijas cena</t>
  </si>
  <si>
    <t>Manipulāciju skaits</t>
  </si>
  <si>
    <t>Par manipul.</t>
  </si>
  <si>
    <t>47073R</t>
  </si>
  <si>
    <t>SARS-CoV-2 (2019nCOV) kvalitatīvā RNS noteikšana ar PĶR-RL metodi</t>
  </si>
  <si>
    <t>47075R</t>
  </si>
  <si>
    <t>SARS-CoV-2 (2019nCOV) APSTIPRINOŠĀ RNS noteikšana ar PĶR-RL metodi</t>
  </si>
  <si>
    <t>47077R</t>
  </si>
  <si>
    <t>SARS-CoV-2 (2019nCOV) + 21 respiratoro patogenu RNS noteikšana ar PĶR-RL metodi - ĀTRAIS MULTI-PLEX tests</t>
  </si>
  <si>
    <t>47078R</t>
  </si>
  <si>
    <t>SARS-CoV-2 (2019nCOV) RNS noteikšana ar PĶR-RL metodi - ĀTRAIS tests</t>
  </si>
  <si>
    <t>Manipulācijas
kods</t>
  </si>
  <si>
    <t>Veikto
manipulāciju
skaits</t>
  </si>
  <si>
    <t>Reālā laika rt-PĶR. Automātiskā izdalīšana 1 paraugam (ja paraugu skaits lielāks vai vienāds ar 11)</t>
  </si>
  <si>
    <t>Nacionālā mikrobioloģijas References laboratorija</t>
  </si>
  <si>
    <t>“E. Gulbja Laboratorija” SIA: Ķīpsalas iela 8 - moduļa noma</t>
  </si>
  <si>
    <t>“E. Gulbja Laboratorija” SIA: Ģimenes ārstu komplekti un loģistika</t>
  </si>
  <si>
    <t>EKK 3000</t>
  </si>
  <si>
    <t>EKK 7460</t>
  </si>
  <si>
    <t>EKK 7472</t>
  </si>
  <si>
    <t>Jūnija mēneša reaģenti</t>
  </si>
  <si>
    <t>Jūnijs</t>
  </si>
  <si>
    <t>Nosaukums</t>
  </si>
  <si>
    <t>Mērv.</t>
  </si>
  <si>
    <t>Daudzums</t>
  </si>
  <si>
    <t>Cena</t>
  </si>
  <si>
    <t>Procenti</t>
  </si>
  <si>
    <t>Laukuma noma Ķīpsalas ielā 8, Rīgā</t>
  </si>
  <si>
    <t>Gab.</t>
  </si>
  <si>
    <t>maksas</t>
  </si>
  <si>
    <t>NVD</t>
  </si>
  <si>
    <t>Platības nomas līgums Nr.14/01.04.2020</t>
  </si>
  <si>
    <t>Pakalpojuma sniegšanas datums: 01-30.06.2020</t>
  </si>
  <si>
    <t>Paņēmēji</t>
  </si>
  <si>
    <t>Laboranti</t>
  </si>
  <si>
    <t>NVD par maiju</t>
  </si>
  <si>
    <t>IAL izdevumi</t>
  </si>
  <si>
    <t>Laboratorija</t>
  </si>
  <si>
    <t>IAL izmaksas par maiju (KOPĀ)</t>
  </si>
  <si>
    <t>Dosjē</t>
  </si>
  <si>
    <t>Maršruts</t>
  </si>
  <si>
    <t>Nobrauktie km</t>
  </si>
  <si>
    <t>Komplekti</t>
  </si>
  <si>
    <t>Kuldīga-Skrunda-Kuldīga</t>
  </si>
  <si>
    <t>Aizpute</t>
  </si>
  <si>
    <t>16307895. 16307895</t>
  </si>
  <si>
    <t>Kuldīga-Upīškalns-Kuldīga</t>
  </si>
  <si>
    <t>Saldus</t>
  </si>
  <si>
    <t>Kuldīga</t>
  </si>
  <si>
    <t>Kuldīga,apvedceļš</t>
  </si>
  <si>
    <t>16322273. 16321984</t>
  </si>
  <si>
    <t>Saldus, Jelgavas iela</t>
  </si>
  <si>
    <t>Kuldiga</t>
  </si>
  <si>
    <t>Kuldiga-Upīškalns-Kuldiga</t>
  </si>
  <si>
    <t>Talsi</t>
  </si>
  <si>
    <t>Kuldīga-Upīškalns</t>
  </si>
  <si>
    <t>Kuldīga,Upīškalns</t>
  </si>
  <si>
    <t>16349072. 16349103. 16349117. 16349130. 16349142</t>
  </si>
  <si>
    <t>Kuldīga-Aizputes apr.c-Kuldīga</t>
  </si>
  <si>
    <t>Kuldīga,Priedaine,Kuldīga</t>
  </si>
  <si>
    <t>Kuldīga-Piltenes -Kuldīga</t>
  </si>
  <si>
    <t>Kuldīga-Dīķa iela 3-Kuldiga</t>
  </si>
  <si>
    <t>Kuldīga, Virkas iela</t>
  </si>
  <si>
    <t>Kuldīga, Piltenes iela</t>
  </si>
  <si>
    <t>Kuldīga,Kalna iela</t>
  </si>
  <si>
    <t>IAL komplekts:</t>
  </si>
  <si>
    <t>PVN</t>
  </si>
  <si>
    <t>kombinezons</t>
  </si>
  <si>
    <t>BG A50/ 9683</t>
  </si>
  <si>
    <t>virsvalks</t>
  </si>
  <si>
    <t>AMPRI  05010</t>
  </si>
  <si>
    <t>respirators</t>
  </si>
  <si>
    <t>BG 2405 FFP2</t>
  </si>
  <si>
    <t xml:space="preserve">cimdi </t>
  </si>
  <si>
    <t>Zvanu centra izmaksas par jūnijā (NVD)</t>
  </si>
  <si>
    <t>Pakalpojumu sniedzēju grupa</t>
  </si>
  <si>
    <t>Pakalpojumu sniedzēju skaits</t>
  </si>
  <si>
    <t>Izsniegto COVID-19 paraugu paņemšanas komplektu skaits</t>
  </si>
  <si>
    <t>Ģimenes ārsti :</t>
  </si>
  <si>
    <t>t.sk. Rīga</t>
  </si>
  <si>
    <t>t.sk. Latgale</t>
  </si>
  <si>
    <t>t.sk. Vidzeme</t>
  </si>
  <si>
    <t>t.sk. Kurzeme</t>
  </si>
  <si>
    <t>t.sk. Zemgale</t>
  </si>
  <si>
    <t>SARS-CoV-2 RNS (COVID-19) noteikšana ar reālā laika PĶR (bez parauga paņemšanas). Manuālā izdalīšana 1 paraugam (ja paraugu skaits mazāks vai vienāds ar 10)</t>
  </si>
  <si>
    <t>Nr.p.k.</t>
  </si>
  <si>
    <t>Piederumi</t>
  </si>
  <si>
    <t>Saņemtais skaits pārskata mēnesī</t>
  </si>
  <si>
    <t>Izlietotais skaits pārskata periodā</t>
  </si>
  <si>
    <t>Līguma Nr.</t>
  </si>
  <si>
    <t>Stobriņi, sterili, 15 ml (52.554.502)</t>
  </si>
  <si>
    <t>B2-2020/145</t>
  </si>
  <si>
    <t>Transportēšanas konteineri 500ml</t>
  </si>
  <si>
    <t xml:space="preserve">B2-2020/158 </t>
  </si>
  <si>
    <t>Transportēšanas konteineri 2 statīviem</t>
  </si>
  <si>
    <t>B2-2020/256</t>
  </si>
  <si>
    <t>Nierveida šāle kartona</t>
  </si>
  <si>
    <t>B2-2020/150</t>
  </si>
  <si>
    <t>Utilizācijas maisi 700*1120 (86.1206.103)*</t>
  </si>
  <si>
    <t>Filtrs 0.2 um</t>
  </si>
  <si>
    <t>Henksa šķīdums (14065049-1000)</t>
  </si>
  <si>
    <t>B2-2020/146</t>
  </si>
  <si>
    <t>Liellopa seruma albumīns, 500 g</t>
  </si>
  <si>
    <t>B2-2020/147</t>
  </si>
  <si>
    <t>Joda kociņš mazs nesterils</t>
  </si>
  <si>
    <t>B2--2019/449</t>
  </si>
  <si>
    <t>Kaste PATHOPAK 1 l</t>
  </si>
  <si>
    <t>Nazola.iztr.paņ.kompl.XpertXpress SARS-CoV-2</t>
  </si>
  <si>
    <t>B2-2020/161</t>
  </si>
  <si>
    <t>Nazofarengiālo iztriepju paņemš. kompl.</t>
  </si>
  <si>
    <t xml:space="preserve">Iestāde </t>
  </si>
  <si>
    <t xml:space="preserve">Izsniegtais barotņu daudzums </t>
  </si>
  <si>
    <t>NMS Laboratorija</t>
  </si>
  <si>
    <t xml:space="preserve">RAKUS stacionāri </t>
  </si>
  <si>
    <t>Rēzeknes slimnīca</t>
  </si>
  <si>
    <t>Daugavpils slimnīca</t>
  </si>
  <si>
    <t>Liepājas reģionālā slimnīca</t>
  </si>
  <si>
    <t>Centrālā laboratorija</t>
  </si>
  <si>
    <t>Bērnu KUS</t>
  </si>
  <si>
    <t>NMPD</t>
  </si>
  <si>
    <t>Vidzemes slimnīca</t>
  </si>
  <si>
    <t>Jelgavas pilsētas slimnīca</t>
  </si>
  <si>
    <t>Jūrmalas slimnīca</t>
  </si>
  <si>
    <t>Madonas slimnīca</t>
  </si>
  <si>
    <t>Balvu, Gulbenes slimnīca</t>
  </si>
  <si>
    <t>Alūksnes slimnīca</t>
  </si>
  <si>
    <t>Cēsu klīnika</t>
  </si>
  <si>
    <t>Ogres slimnīca</t>
  </si>
  <si>
    <t>Jēkabpils slimnīca</t>
  </si>
  <si>
    <t>Tukuma slimnīca</t>
  </si>
  <si>
    <t>P.Stradiņa KUS</t>
  </si>
  <si>
    <t>Limbažu slimnīca</t>
  </si>
  <si>
    <t xml:space="preserve">Krāslavas slimnīca </t>
  </si>
  <si>
    <t>Strenču neiroloģ.slimnīca</t>
  </si>
  <si>
    <t>Bauskas slimnīca</t>
  </si>
  <si>
    <t>Dobeles slimnīca</t>
  </si>
  <si>
    <t>KOPĀ:</t>
  </si>
  <si>
    <t>KOPĀ</t>
  </si>
  <si>
    <t xml:space="preserve">Darba laiks </t>
  </si>
  <si>
    <t>Iesaistīto personu skaitu pakalpojumu nodrošināšanai</t>
  </si>
  <si>
    <t>Nostrādātas stundas</t>
  </si>
  <si>
    <t>8.00-20.00</t>
  </si>
  <si>
    <t>9.00-15.00</t>
  </si>
  <si>
    <t>9.00-12.00</t>
  </si>
  <si>
    <t xml:space="preserve">Kopā </t>
  </si>
  <si>
    <t>Zvanu centra izmaksas par jūniju(KOPĀ)</t>
  </si>
  <si>
    <t>MAKSAS</t>
  </si>
  <si>
    <t>Maiņā strādā 2 laboranti un 1 molekulārbiologs, savukārt diennaktī strādā 2 maiņas.</t>
  </si>
  <si>
    <t>Kombinezons (maina ik pēc 3 stundām)</t>
  </si>
  <si>
    <t>Respirators ar filtru (maina ik pēc 3 stundām)</t>
  </si>
  <si>
    <t>Aizsargbrilles (lieto 1 nedēļu pie nosacījuma, ka lieto 8 stundas, dezinficējot tās ik pēc 3 stundām)</t>
  </si>
  <si>
    <t>Iekšējie cimdi (zem kombinezona manšetes; maina ik pēc 3 stundām)</t>
  </si>
  <si>
    <t>Ārējie cimdi (uz kombinezona ārējās virsmas; maina ik pēc 3 stundām)</t>
  </si>
  <si>
    <t xml:space="preserve"> Bahilas un vienreizlietojamais halāts (maina ik pēc 3 stundām)</t>
  </si>
  <si>
    <t>cena par 1 gb</t>
  </si>
  <si>
    <t>Aizsargbrilles (lieto 1 nedēļu pie nosacījuma, ka lieto 8 stundas, dezinficējot tās ik pēc 3 stundām</t>
  </si>
  <si>
    <t>Bahilas un vienreizlietojamais halāts (maina ik pēc 3 stundām)</t>
  </si>
  <si>
    <t>Izmaksas kopā (EUR)</t>
  </si>
  <si>
    <t>EUR (bez PVN)</t>
  </si>
  <si>
    <t>EUR (ar PVN)</t>
  </si>
  <si>
    <t>Respirators X-plore, N20   FFP3</t>
  </si>
  <si>
    <t xml:space="preserve">Brilles </t>
  </si>
  <si>
    <t>Vienreizējais halāts</t>
  </si>
  <si>
    <t>Kombinzoni</t>
  </si>
  <si>
    <t xml:space="preserve">Cimdi </t>
  </si>
  <si>
    <t xml:space="preserve">Komplekta cena </t>
  </si>
  <si>
    <t xml:space="preserve">Bez Brillem </t>
  </si>
  <si>
    <t>Mobilās vienības/ Paraugu paņemšana personu dzīvesvietā (jūnijs; Centrālā laboratorija)</t>
  </si>
  <si>
    <t>1. Paraugu paņemšana personu dzīvesvietā</t>
  </si>
  <si>
    <t>Pacientu mājas apmeklējumu skaits</t>
  </si>
  <si>
    <t>Loģistikas pakalpojumu sniegto apjoms (km)</t>
  </si>
  <si>
    <t xml:space="preserve">Pakalpojumu nodrošināšanā iesaistīto transporta līdzekļu skaits </t>
  </si>
  <si>
    <t xml:space="preserve"> Transporta vadītāju nostrādāto stundu skaitu </t>
  </si>
  <si>
    <t>Virsstundas</t>
  </si>
  <si>
    <t>Ārstniecības personu nostrādāto stundu skaits</t>
  </si>
  <si>
    <t xml:space="preserve"> Virsstundas</t>
  </si>
  <si>
    <t xml:space="preserve">Izmantotie IAL-nosaukums, iepakojuma cena bez PVN, iepakojuma cenu ar PVN, IAL skaitu vienā iepakojumā un izlietoto IAL skaitu par katru dienu; </t>
  </si>
  <si>
    <t>Dezinfekcijas izmaksas uz vienu mašīnu divās dienās ir EUR 10.64</t>
  </si>
  <si>
    <t>Transportlīdzekļu nomas izmaksas EUR 16.54 apmērā par vienu dienu no 01.06 -  30.06.2020</t>
  </si>
  <si>
    <t>gb cena bez PVN,</t>
  </si>
  <si>
    <t>gb ar PVN</t>
  </si>
  <si>
    <t>KOPĀ, skaits (jūnijs)</t>
  </si>
  <si>
    <t>Tarifs/ likme:</t>
  </si>
  <si>
    <t>2. Paraugu paņemšana no ārstniecības iestādēm</t>
  </si>
  <si>
    <t>Skaits kopā</t>
  </si>
  <si>
    <t>Ārstniecības personu nostrādāto stundu skaitu katru dienu</t>
  </si>
  <si>
    <t>Ārējie cimdi (uz kombinezona ārējās virsmas; maina pēc katra pacienta)</t>
  </si>
  <si>
    <t>Rīga, S. Eizenšteina 16 Telts Nr 1</t>
  </si>
  <si>
    <t>Rīga, S. Eizenšteina 16 Telts Nr 2</t>
  </si>
  <si>
    <t>Rīga,S.Eizensteina16 Telts Nr3</t>
  </si>
  <si>
    <t>Nīcgales iela 2 telts Nr. 1</t>
  </si>
  <si>
    <t>Nīcgales iela 2 telts Nr. 2</t>
  </si>
  <si>
    <t>Maskavas iela 257 telts Nr. 1</t>
  </si>
  <si>
    <t>Maskavas iela 357 telts Nr 2</t>
  </si>
  <si>
    <t>Elite, Anniņmuižas bulvāris 85, Rīga</t>
  </si>
  <si>
    <t>Dubulti, Slokas iela 26</t>
  </si>
  <si>
    <t xml:space="preserve">Daugavpils, Stadionu iela 1 </t>
  </si>
  <si>
    <t xml:space="preserve">KOPĀ </t>
  </si>
  <si>
    <t>Rēzekne, Viļānu iela 2</t>
  </si>
  <si>
    <t>Alūksne, Kanaviņu iela 14</t>
  </si>
  <si>
    <t>Cēsis, Piebalgas iela 18</t>
  </si>
  <si>
    <t>Madona, Augu iela 27</t>
  </si>
  <si>
    <t xml:space="preserve">Valmiera, Čempionu iela 3 </t>
  </si>
  <si>
    <t>Limbaži, Sporta iela 3</t>
  </si>
  <si>
    <t>Gulbene, Upes iela 1</t>
  </si>
  <si>
    <t xml:space="preserve">Jēkabpils, Brīvības 2 J </t>
  </si>
  <si>
    <t xml:space="preserve">Jelgava, Garozas iela 15 </t>
  </si>
  <si>
    <t>Kuldīga, Īsā iela 4</t>
  </si>
  <si>
    <t xml:space="preserve">Liepāja, Zveinieku aleja 2 - 4 </t>
  </si>
  <si>
    <t xml:space="preserve">Talsi, K. Mīlenbaha iela 32a </t>
  </si>
  <si>
    <t>Tukums, Revolūcijas iela 4</t>
  </si>
  <si>
    <t xml:space="preserve">Ventspils, Inženieru 60  </t>
  </si>
  <si>
    <t>Izmaksas par jūniju paraugu paņemšanas punktos (KOPĀ)</t>
  </si>
  <si>
    <t xml:space="preserve">Pavisam KOPĀ  </t>
  </si>
  <si>
    <t>Barotņu transportēšana (Zinātniskais institūts “BIOR”) korekcija par martu</t>
  </si>
  <si>
    <t>Periods</t>
  </si>
  <si>
    <t xml:space="preserve">Covid-19 laboratorisko izmeklējumu veikšana </t>
  </si>
  <si>
    <t>Skaits jūnijā</t>
  </si>
  <si>
    <t>euro</t>
  </si>
  <si>
    <t xml:space="preserve">"References laboratorija"
</t>
  </si>
  <si>
    <t>Vienas
manipulācijas
izmaksas, euro</t>
  </si>
  <si>
    <t>Summa, 
euro</t>
  </si>
  <si>
    <r>
      <rPr>
        <b/>
        <sz val="10"/>
        <color theme="1"/>
        <rFont val="Times New Roman"/>
        <family val="1"/>
      </rPr>
      <t>47073</t>
    </r>
    <r>
      <rPr>
        <sz val="10"/>
        <color theme="1"/>
        <rFont val="Times New Roman"/>
        <family val="1"/>
      </rPr>
      <t xml:space="preserve"> – “COVID-19 RNS noteikšana (reaģentu komplekti PĶR reālajā laikā SARS-CoV-2 (2019nCoV) RNS kvalitatīvai noteikšanai)</t>
    </r>
  </si>
  <si>
    <r>
      <t> </t>
    </r>
    <r>
      <rPr>
        <b/>
        <sz val="10"/>
        <color theme="1"/>
        <rFont val="Times New Roman"/>
        <family val="1"/>
      </rPr>
      <t xml:space="preserve"> 47075 </t>
    </r>
    <r>
      <rPr>
        <sz val="10"/>
        <color theme="1"/>
        <rFont val="Times New Roman"/>
        <family val="1"/>
      </rPr>
      <t>– “SARS-CoV-2 (2019nCoV) RNS apstiprināšana”;</t>
    </r>
  </si>
  <si>
    <t>Kopā par jūniju:</t>
  </si>
  <si>
    <t>Mobilās vienības/ Paraugu paņemšana personu dzīvesvietā (2020.gada jūnijs; E.Gulbja laboratorija)</t>
  </si>
  <si>
    <t>Tarifs/likme:</t>
  </si>
  <si>
    <t>Izmaksas kopā, euro:</t>
  </si>
  <si>
    <t>Stundas</t>
  </si>
  <si>
    <t>Mobilās izmaksas par jūniju (KOPĀ), euro:</t>
  </si>
  <si>
    <t>Cena+PVN</t>
  </si>
  <si>
    <t>Transportlīdzekļu nomas izmaksas EUR 16.54 apmērā par vienu dienu no 01.05 -  31.05.2020</t>
  </si>
  <si>
    <t>KOPĀ, skaits (maijs)</t>
  </si>
  <si>
    <t>Mobilās vienības/ Paraugu paņemšana personu dzīvesvietā (maijs; Centrālā laboratorija)</t>
  </si>
  <si>
    <t>Izmantotie IAL-nosaukums, iepakojuma cena bez PVN, iepakojuma cenu ar PVN, IAL skaitu vienā iepakojumā un izlietoto IAL skaitu par katru dienu</t>
  </si>
  <si>
    <t>Precizētās mobilās izmaksas par maiju(KOPĀ), euro</t>
  </si>
  <si>
    <t>Starpība, euro</t>
  </si>
  <si>
    <r>
      <t xml:space="preserve">Mobilās izmaksas par jūnija(KOPĀ), </t>
    </r>
    <r>
      <rPr>
        <b/>
        <i/>
        <sz val="10"/>
        <rFont val="Times New Roman"/>
        <family val="1"/>
      </rPr>
      <t>euro</t>
    </r>
  </si>
  <si>
    <t>Statistika</t>
  </si>
  <si>
    <t>Skaits</t>
  </si>
  <si>
    <t>Maksas</t>
  </si>
  <si>
    <r>
      <t xml:space="preserve">Parauga pieņemšanas punkta adrese </t>
    </r>
    <r>
      <rPr>
        <b/>
        <sz val="10"/>
        <rFont val="Times New Roman"/>
        <family val="1"/>
      </rPr>
      <t xml:space="preserve"> </t>
    </r>
  </si>
  <si>
    <t>Paraugu paņemšanas punktu darbība/ Paraugu paņemšana (SIA "Centrālā laboratorija")</t>
  </si>
  <si>
    <t>gb cena bez PVN, euro</t>
  </si>
  <si>
    <t>gb ar PVN, euro</t>
  </si>
  <si>
    <t>Kopā, euro</t>
  </si>
  <si>
    <t>Maksimālais reģistratoru skaits</t>
  </si>
  <si>
    <t>Kopā nostrādātās stundas</t>
  </si>
  <si>
    <t>Datums: 2020.g.jūnijs</t>
  </si>
  <si>
    <r>
      <t>Tarifs,</t>
    </r>
    <r>
      <rPr>
        <b/>
        <i/>
        <sz val="10"/>
        <color theme="1"/>
        <rFont val="Times New Roman"/>
        <family val="1"/>
      </rPr>
      <t xml:space="preserve"> euro</t>
    </r>
  </si>
  <si>
    <r>
      <t xml:space="preserve">Summa, </t>
    </r>
    <r>
      <rPr>
        <b/>
        <i/>
        <sz val="10"/>
        <color theme="1"/>
        <rFont val="Times New Roman"/>
        <family val="1"/>
      </rPr>
      <t>euro</t>
    </r>
  </si>
  <si>
    <t xml:space="preserve">Kopā: </t>
  </si>
  <si>
    <t>Reģistratora darba stundas likme</t>
  </si>
  <si>
    <t>2020.gada jūnijs</t>
  </si>
  <si>
    <t>Zvanu centrs: izdevumi par reģistratoru darbu telefonu centrālē, euro (SIA "Centrālā laboratorija")</t>
  </si>
  <si>
    <t>Izdevumi par IAL iegādi (SIA "Centrālā laboratorija")</t>
  </si>
  <si>
    <t>Kopā NVD apmaksā, euro</t>
  </si>
  <si>
    <t>Izdevumi par IAL iegādi (SIA "E.Gulbja laboratorija"), euro</t>
  </si>
  <si>
    <t>KOPĀ par jūniju:</t>
  </si>
  <si>
    <t>Transporta barotņu molekulāri bioloģiskiem izmeklējumiem nodrošināšana (2020.gada jūnijs)</t>
  </si>
  <si>
    <r>
      <t xml:space="preserve">Vienības cena, </t>
    </r>
    <r>
      <rPr>
        <b/>
        <i/>
        <sz val="10"/>
        <color theme="1"/>
        <rFont val="Times New Roman"/>
        <family val="1"/>
      </rPr>
      <t>euro</t>
    </r>
  </si>
  <si>
    <r>
      <t xml:space="preserve"> Saņemtas preces vertība 
pārskata mēnesī, </t>
    </r>
    <r>
      <rPr>
        <b/>
        <i/>
        <sz val="10"/>
        <color theme="1"/>
        <rFont val="Times New Roman"/>
        <family val="1"/>
      </rPr>
      <t>euro</t>
    </r>
  </si>
  <si>
    <r>
      <t xml:space="preserve">Izlietotais finansējums pārskata mēnesī, </t>
    </r>
    <r>
      <rPr>
        <b/>
        <i/>
        <sz val="10"/>
        <color theme="1"/>
        <rFont val="Times New Roman"/>
        <family val="1"/>
      </rPr>
      <t>euro</t>
    </r>
  </si>
  <si>
    <r>
      <t xml:space="preserve">Izlietotais finansējums pārskata mēnesī, </t>
    </r>
    <r>
      <rPr>
        <b/>
        <i/>
        <sz val="10"/>
        <color theme="1"/>
        <rFont val="Times New Roman"/>
        <family val="1"/>
      </rPr>
      <t>euro</t>
    </r>
    <r>
      <rPr>
        <b/>
        <sz val="10"/>
        <color theme="1"/>
        <rFont val="Times New Roman"/>
        <family val="1"/>
      </rPr>
      <t xml:space="preserve"> ar PVN</t>
    </r>
  </si>
  <si>
    <t>Dati līdz 30.06.2020 ieskaitot</t>
  </si>
  <si>
    <r>
      <t xml:space="preserve">Komplektu cena, </t>
    </r>
    <r>
      <rPr>
        <b/>
        <i/>
        <sz val="10"/>
        <color theme="1"/>
        <rFont val="Times New Roman"/>
        <family val="1"/>
      </rPr>
      <t>euro</t>
    </r>
  </si>
  <si>
    <t>Rēķins Nr.</t>
  </si>
  <si>
    <t>Nr.L-065/2020</t>
  </si>
  <si>
    <t>15.03-30.03.2020</t>
  </si>
  <si>
    <t>Nobrauktais attālums dienas st.</t>
  </si>
  <si>
    <t>620.6km</t>
  </si>
  <si>
    <t>Nobrauktais attālums nakts st.</t>
  </si>
  <si>
    <t>391.3 km</t>
  </si>
  <si>
    <t>Dikstāves laiks dienas stundās</t>
  </si>
  <si>
    <t>55.36h</t>
  </si>
  <si>
    <t>Dīkstāves laiks nakts stundās</t>
  </si>
  <si>
    <t>15.23h</t>
  </si>
  <si>
    <t>Barotņu transportēšna (Zinātniskias institūts "BIOR") korekcija par martu</t>
  </si>
  <si>
    <t>Summa</t>
  </si>
  <si>
    <t xml:space="preserve">PVN 21% </t>
  </si>
  <si>
    <t>(FM rīkojums (06.07.2020., Nr.234)</t>
  </si>
  <si>
    <t>Pielikums Nr.1                                                                                                                                                            Ministru kabineta rīkojuma "Par finanšu līdzekļu piešķiršanu no valsts budžeta programmas "Līdzekļi neparedzētiem gadījumiem"" projekta sākotnējās ietekmes novērtējuma ziņojumam (anotācijai)</t>
  </si>
  <si>
    <t>Pielikums Nr.2                                                                            Ministru kabineta rīkojuma "Par finanšu līdzekļu piešķiršanu no valsts budžeta programmas "Līdzekļi neparedzētiem gadījumiem"" projekta sākotnējās ietekmes novērtējuma ziņojumam (anotācijai)</t>
  </si>
  <si>
    <t>Pielikums Nr.3                                                                            Ministru kabineta rīkojuma "Par finanšu līdzekļu piešķiršanu no valsts budžeta programmas "Līdzekļi neparedzētiem gadījumiem"" projekta sākotnējās ietekmes novērtējuma ziņojumam (anotācijai)</t>
  </si>
  <si>
    <t>Pielikums Nr.4                                                                            Ministru kabineta rīkojuma "Par finanšu līdzekļu piešķiršanu no valsts budžeta programmas "Līdzekļi neparedzētiem gadījumiem"" projekta sākotnējās ietekmes novērtējuma ziņojumam (anotācijai)</t>
  </si>
  <si>
    <t>Pielikums Nr.5                                                                            Ministru kabineta rīkojuma "Par finanšu līdzekļu piešķiršanu no valsts budžeta programmas "Līdzekļi neparedzētiem gadījumiem"" projekta sākotnējās ietekmes novērtējuma ziņojumam (anotācijai)</t>
  </si>
  <si>
    <t>Pielikums Nr.6                                                                            Ministru kabineta rīkojuma "Par finanšu līdzekļu piešķiršanu no valsts budžeta programmas "Līdzekļi neparedzētiem gadījumiem"" projekta sākotnējās ietekmes novērtējuma ziņojumam (anotācijai)</t>
  </si>
  <si>
    <t>Pielikums Nr.7                                                                                                   Ministru kabineta rīkojuma "Par finanšu līdzekļu piešķiršanu no valsts budžeta programmas "Līdzekļi neparedzētiem gadījumiem"" projekta sākotnējās ietekmes novērtējuma ziņojumam (anotācijai)</t>
  </si>
  <si>
    <t>Pielikums Nr.8                                                          Ministru kabineta rīkojuma "Par finanšu līdzekļu piešķiršanu no valsts budžeta programmas "Līdzekļi neparedzētiem gadījumiem"" projekta sākotnējās ietekmes novērtējuma ziņojumam (anotācijai)</t>
  </si>
  <si>
    <t>Pielikums Nr.9                                                              Ministru kabineta rīkojuma "Par finanšu līdzekļu piešķiršanu no valsts budžeta programmas "Līdzekļi neparedzētiem gadījumiem"" projekta sākotnējās ietekmes novērtējuma ziņojumam (anotācijai)</t>
  </si>
  <si>
    <t>Pielikums Nr.10                                                                              Ministru kabineta rīkojuma "Par finanšu līdzekļu piešķiršanu no valsts budžeta programmas "Līdzekļi neparedzētiem gadījumiem"" projekta sākotnējās ietekmes novērtējuma ziņojumam (anotācijai)</t>
  </si>
  <si>
    <t>Pielikums Nr.11                                                              Ministru kabineta rīkojuma "Par finanšu līdzekļu piešķiršanu no valsts budžeta programmas "Līdzekļi neparedzētiem gadījumiem"" projekta sākotnējās ietekmes novērtējuma ziņojumam (anotācijai)</t>
  </si>
  <si>
    <t>Pielikums Nr.12                                                                                               Ministru kabineta rīkojuma "Par finanšu līdzekļu piešķiršanu no valsts budžeta programmas "Līdzekļi neparedzētiem gadījumiem"" projekta sākotnējās ietekmes novērtējuma ziņojumam (anotācijai)</t>
  </si>
  <si>
    <t>Pielikums Nr.13                                                                                               Ministru kabineta rīkojuma "Par finanšu līdzekļu piešķiršanu no valsts budžeta programmas "Līdzekļi neparedzētiem gadījumiem"" projekta sākotnējās ietekmes novērtējuma ziņojumam (anotācijai)</t>
  </si>
  <si>
    <t>„Centrālā laboratorija” SIA, korekcija par maiju Mob.vienības</t>
  </si>
  <si>
    <t>Izmaksas par Covid 19 izmeklējumiem</t>
  </si>
  <si>
    <t xml:space="preserve">Mobilās izmaksas par maiju (Finanšu ministrijas 2020.gada 21.jūlija atzinums Nr.12/A-2/3975) </t>
  </si>
  <si>
    <t>Zvanu centra izmaksas par jūnijā SIA "E.Gulbja Laboratorija"</t>
  </si>
  <si>
    <t>ŠOFERIS(minūtes)</t>
  </si>
  <si>
    <t>Medicīnas māsa (minūtes)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</si>
</sst>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#,##0.00;\(#,##0.00\);&quot;-&quot;"/>
    <numFmt numFmtId="165" formatCode="#,##0;\(#,##0\);&quot;-&quot;"/>
    <numFmt numFmtId="166" formatCode="_-* #,##0.00\ _€_-;\-* #,##0.00\ _€_-;_-* &quot;-&quot;??\ _€_-;_-@_-"/>
    <numFmt numFmtId="167" formatCode="#,##0.000_ ;[Red]\-#,##0.000\ "/>
    <numFmt numFmtId="168" formatCode="#,##0_ ;[Red]\-#,##0\ "/>
    <numFmt numFmtId="169" formatCode="#,##0.00_ ;[Red]\-#,##0.00\ "/>
    <numFmt numFmtId="170" formatCode="#,##0.0000_ ;[Red]\-#,##0.0000\ "/>
    <numFmt numFmtId="171" formatCode="0.0000%"/>
    <numFmt numFmtId="172" formatCode="#,##0.00\ _€"/>
  </numFmts>
  <fonts count="39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1"/>
      <color rgb="FF9C6500"/>
      <name val="Calibri"/>
      <family val="2"/>
      <charset val="186"/>
    </font>
    <font>
      <sz val="10"/>
      <color rgb="FF000000"/>
      <name val="Arial"/>
      <family val="2"/>
      <charset val="186"/>
    </font>
    <font>
      <sz val="10"/>
      <name val="Arial"/>
      <family val="2"/>
      <charset val="186"/>
    </font>
    <font>
      <sz val="1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color indexed="8"/>
      <name val="Calibri"/>
      <family val="2"/>
      <charset val="186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  <font>
      <sz val="9"/>
      <color theme="1"/>
      <name val="Times New Roman"/>
      <family val="1"/>
    </font>
    <font>
      <sz val="11"/>
      <color rgb="FFFF0000"/>
      <name val="Times New Roman"/>
      <family val="1"/>
    </font>
    <font>
      <b/>
      <sz val="10"/>
      <color theme="1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u/>
      <sz val="10"/>
      <color theme="1"/>
      <name val="Times New Roman"/>
      <family val="1"/>
    </font>
    <font>
      <u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rgb="FFFF0000"/>
      <name val="Times New Roman"/>
      <family val="1"/>
    </font>
    <font>
      <i/>
      <sz val="10"/>
      <color theme="1"/>
      <name val="Times New Roman"/>
      <family val="1"/>
    </font>
    <font>
      <b/>
      <sz val="10"/>
      <color rgb="FF1F497D"/>
      <name val="Times New Roman"/>
      <family val="1"/>
    </font>
    <font>
      <sz val="10"/>
      <color rgb="FF1F497D"/>
      <name val="Times New Roman"/>
      <family val="1"/>
    </font>
    <font>
      <b/>
      <sz val="10"/>
      <color rgb="FFFF0000"/>
      <name val="Times New Roman"/>
      <family val="1"/>
    </font>
    <font>
      <b/>
      <i/>
      <sz val="10"/>
      <color theme="1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rgb="FF000000"/>
      <name val="Times New Roman"/>
      <family val="1"/>
    </font>
    <font>
      <b/>
      <sz val="10"/>
      <color rgb="FF0070C0"/>
      <name val="Times New Roman"/>
      <family val="1"/>
    </font>
    <font>
      <i/>
      <u/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0"/>
      <name val="Times New Roman"/>
      <family val="1"/>
    </font>
    <font>
      <i/>
      <sz val="9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rgb="FF000000"/>
      <name val="Times New Roman"/>
      <family val="1"/>
    </font>
    <font>
      <sz val="11"/>
      <name val="Times New Roman"/>
      <family val="1"/>
    </font>
    <font>
      <sz val="14"/>
      <color rgb="FFFF0000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EB9C"/>
        <bgColor rgb="FFFFCC9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rgb="FFFFFFFF"/>
      </patternFill>
    </fill>
  </fills>
  <borders count="2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4">
    <xf numFmtId="0" fontId="0" fillId="0" borderId="0"/>
    <xf numFmtId="0" fontId="1" fillId="0" borderId="0"/>
    <xf numFmtId="0" fontId="3" fillId="5" borderId="0" applyBorder="0" applyProtection="0"/>
    <xf numFmtId="0" fontId="2" fillId="0" borderId="0"/>
    <xf numFmtId="0" fontId="4" fillId="0" borderId="0" applyNumberFormat="0" applyBorder="0" applyProtection="0"/>
    <xf numFmtId="0" fontId="4" fillId="0" borderId="0" applyNumberFormat="0" applyBorder="0" applyProtection="0"/>
    <xf numFmtId="0" fontId="2" fillId="0" borderId="0"/>
    <xf numFmtId="0" fontId="5" fillId="0" borderId="0"/>
    <xf numFmtId="0" fontId="8" fillId="0" borderId="0"/>
    <xf numFmtId="0" fontId="9" fillId="0" borderId="0"/>
    <xf numFmtId="166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0" fontId="2" fillId="0" borderId="0"/>
  </cellStyleXfs>
  <cellXfs count="493">
    <xf numFmtId="0" fontId="0" fillId="0" borderId="0" xfId="0"/>
    <xf numFmtId="0" fontId="12" fillId="9" borderId="3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2" borderId="0" xfId="0" applyFont="1" applyFill="1" applyBorder="1" applyAlignment="1">
      <alignment vertical="center"/>
    </xf>
    <xf numFmtId="4" fontId="15" fillId="0" borderId="0" xfId="0" applyNumberFormat="1" applyFont="1" applyAlignment="1">
      <alignment vertical="center"/>
    </xf>
    <xf numFmtId="4" fontId="15" fillId="0" borderId="0" xfId="0" applyNumberFormat="1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7" fillId="2" borderId="0" xfId="7" applyFont="1" applyFill="1" applyBorder="1"/>
    <xf numFmtId="0" fontId="17" fillId="2" borderId="0" xfId="7" applyNumberFormat="1" applyFont="1" applyFill="1" applyBorder="1"/>
    <xf numFmtId="3" fontId="17" fillId="2" borderId="0" xfId="7" applyNumberFormat="1" applyFont="1" applyFill="1" applyBorder="1"/>
    <xf numFmtId="4" fontId="17" fillId="2" borderId="0" xfId="7" applyNumberFormat="1" applyFont="1" applyFill="1" applyBorder="1"/>
    <xf numFmtId="0" fontId="11" fillId="2" borderId="0" xfId="0" applyFont="1" applyFill="1" applyAlignment="1">
      <alignment vertical="center"/>
    </xf>
    <xf numFmtId="0" fontId="17" fillId="0" borderId="0" xfId="0" applyFont="1"/>
    <xf numFmtId="0" fontId="17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4" fontId="15" fillId="2" borderId="0" xfId="0" applyNumberFormat="1" applyFont="1" applyFill="1" applyBorder="1" applyAlignment="1">
      <alignment vertical="center"/>
    </xf>
    <xf numFmtId="0" fontId="17" fillId="0" borderId="0" xfId="7" applyFont="1" applyBorder="1"/>
    <xf numFmtId="0" fontId="12" fillId="2" borderId="0" xfId="7" applyNumberFormat="1" applyFont="1" applyFill="1" applyBorder="1" applyAlignment="1">
      <alignment horizontal="right"/>
    </xf>
    <xf numFmtId="0" fontId="17" fillId="0" borderId="0" xfId="7" applyFont="1"/>
    <xf numFmtId="4" fontId="12" fillId="2" borderId="0" xfId="7" applyNumberFormat="1" applyFont="1" applyFill="1" applyBorder="1"/>
    <xf numFmtId="164" fontId="17" fillId="2" borderId="0" xfId="7" applyNumberFormat="1" applyFont="1" applyFill="1" applyBorder="1"/>
    <xf numFmtId="0" fontId="11" fillId="2" borderId="3" xfId="0" applyFont="1" applyFill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/>
    </xf>
    <xf numFmtId="3" fontId="11" fillId="2" borderId="3" xfId="0" applyNumberFormat="1" applyFont="1" applyFill="1" applyBorder="1" applyAlignment="1">
      <alignment horizontal="center" vertical="center" wrapText="1"/>
    </xf>
    <xf numFmtId="4" fontId="15" fillId="0" borderId="3" xfId="0" applyNumberFormat="1" applyFont="1" applyBorder="1" applyAlignment="1">
      <alignment vertical="center"/>
    </xf>
    <xf numFmtId="0" fontId="20" fillId="0" borderId="3" xfId="0" applyFont="1" applyBorder="1"/>
    <xf numFmtId="0" fontId="11" fillId="0" borderId="3" xfId="0" applyFont="1" applyBorder="1" applyAlignment="1">
      <alignment vertical="center"/>
    </xf>
    <xf numFmtId="0" fontId="11" fillId="0" borderId="3" xfId="0" applyFont="1" applyBorder="1" applyAlignment="1">
      <alignment horizontal="center" vertical="center" wrapText="1"/>
    </xf>
    <xf numFmtId="0" fontId="15" fillId="9" borderId="3" xfId="0" applyFont="1" applyFill="1" applyBorder="1" applyAlignment="1">
      <alignment vertical="center"/>
    </xf>
    <xf numFmtId="0" fontId="11" fillId="9" borderId="3" xfId="0" applyFont="1" applyFill="1" applyBorder="1" applyAlignment="1">
      <alignment horizontal="center" vertical="center"/>
    </xf>
    <xf numFmtId="0" fontId="11" fillId="9" borderId="3" xfId="0" applyFont="1" applyFill="1" applyBorder="1" applyAlignment="1">
      <alignment horizontal="center" vertical="center" wrapText="1"/>
    </xf>
    <xf numFmtId="4" fontId="15" fillId="2" borderId="0" xfId="0" applyNumberFormat="1" applyFont="1" applyFill="1" applyAlignment="1">
      <alignment vertical="center"/>
    </xf>
    <xf numFmtId="0" fontId="15" fillId="2" borderId="3" xfId="0" applyFont="1" applyFill="1" applyBorder="1" applyAlignment="1">
      <alignment vertical="center"/>
    </xf>
    <xf numFmtId="3" fontId="15" fillId="10" borderId="3" xfId="0" applyNumberFormat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7" fillId="0" borderId="3" xfId="7" applyFont="1" applyBorder="1"/>
    <xf numFmtId="0" fontId="17" fillId="0" borderId="3" xfId="7" applyNumberFormat="1" applyFont="1" applyBorder="1" applyAlignment="1">
      <alignment horizontal="center"/>
    </xf>
    <xf numFmtId="0" fontId="17" fillId="0" borderId="3" xfId="7" applyNumberFormat="1" applyFont="1" applyBorder="1"/>
    <xf numFmtId="4" fontId="17" fillId="0" borderId="3" xfId="7" applyNumberFormat="1" applyFont="1" applyBorder="1"/>
    <xf numFmtId="0" fontId="12" fillId="2" borderId="0" xfId="7" applyNumberFormat="1" applyFont="1" applyFill="1" applyBorder="1" applyAlignment="1"/>
    <xf numFmtId="0" fontId="17" fillId="2" borderId="3" xfId="7" applyNumberFormat="1" applyFont="1" applyFill="1" applyBorder="1" applyAlignment="1"/>
    <xf numFmtId="0" fontId="17" fillId="2" borderId="3" xfId="7" applyNumberFormat="1" applyFont="1" applyFill="1" applyBorder="1" applyAlignment="1">
      <alignment horizontal="right"/>
    </xf>
    <xf numFmtId="3" fontId="12" fillId="2" borderId="3" xfId="7" applyNumberFormat="1" applyFont="1" applyFill="1" applyBorder="1"/>
    <xf numFmtId="0" fontId="12" fillId="2" borderId="3" xfId="7" applyNumberFormat="1" applyFont="1" applyFill="1" applyBorder="1" applyAlignment="1">
      <alignment horizontal="right"/>
    </xf>
    <xf numFmtId="0" fontId="22" fillId="0" borderId="3" xfId="0" applyFont="1" applyBorder="1" applyAlignment="1">
      <alignment horizontal="right" vertical="center"/>
    </xf>
    <xf numFmtId="165" fontId="17" fillId="0" borderId="3" xfId="7" applyNumberFormat="1" applyFont="1" applyBorder="1"/>
    <xf numFmtId="0" fontId="17" fillId="0" borderId="3" xfId="7" applyFont="1" applyBorder="1" applyAlignment="1">
      <alignment horizontal="left" vertical="center" wrapText="1"/>
    </xf>
    <xf numFmtId="0" fontId="17" fillId="0" borderId="3" xfId="7" applyNumberFormat="1" applyFont="1" applyBorder="1" applyAlignment="1">
      <alignment horizontal="center" vertical="center"/>
    </xf>
    <xf numFmtId="3" fontId="17" fillId="0" borderId="3" xfId="7" applyNumberFormat="1" applyFont="1" applyBorder="1" applyAlignment="1">
      <alignment horizontal="center" vertical="center"/>
    </xf>
    <xf numFmtId="0" fontId="17" fillId="9" borderId="3" xfId="7" applyFont="1" applyFill="1" applyBorder="1" applyAlignment="1">
      <alignment horizontal="center" vertical="center" wrapText="1"/>
    </xf>
    <xf numFmtId="0" fontId="17" fillId="9" borderId="3" xfId="7" applyFont="1" applyFill="1" applyBorder="1" applyAlignment="1">
      <alignment horizontal="center" vertical="center"/>
    </xf>
    <xf numFmtId="0" fontId="17" fillId="2" borderId="3" xfId="7" applyFont="1" applyFill="1" applyBorder="1"/>
    <xf numFmtId="0" fontId="11" fillId="0" borderId="3" xfId="0" applyFont="1" applyBorder="1" applyAlignment="1">
      <alignment horizontal="left" vertical="center" wrapText="1"/>
    </xf>
    <xf numFmtId="0" fontId="12" fillId="2" borderId="0" xfId="7" applyFont="1" applyFill="1" applyBorder="1" applyAlignment="1">
      <alignment horizontal="center"/>
    </xf>
    <xf numFmtId="4" fontId="11" fillId="0" borderId="0" xfId="0" applyNumberFormat="1" applyFont="1" applyAlignment="1">
      <alignment vertical="center"/>
    </xf>
    <xf numFmtId="0" fontId="22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right" vertical="center"/>
    </xf>
    <xf numFmtId="0" fontId="11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center"/>
    </xf>
    <xf numFmtId="4" fontId="11" fillId="2" borderId="0" xfId="0" applyNumberFormat="1" applyFont="1" applyFill="1" applyBorder="1" applyAlignment="1">
      <alignment vertical="center"/>
    </xf>
    <xf numFmtId="0" fontId="21" fillId="0" borderId="0" xfId="0" applyFont="1"/>
    <xf numFmtId="0" fontId="21" fillId="2" borderId="0" xfId="0" applyFont="1" applyFill="1"/>
    <xf numFmtId="3" fontId="15" fillId="2" borderId="3" xfId="0" applyNumberFormat="1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3" fontId="15" fillId="2" borderId="0" xfId="0" applyNumberFormat="1" applyFont="1" applyFill="1" applyBorder="1" applyAlignment="1">
      <alignment vertical="center"/>
    </xf>
    <xf numFmtId="0" fontId="18" fillId="0" borderId="0" xfId="0" applyFont="1" applyBorder="1" applyAlignment="1">
      <alignment wrapText="1"/>
    </xf>
    <xf numFmtId="3" fontId="12" fillId="10" borderId="3" xfId="7" applyNumberFormat="1" applyFont="1" applyFill="1" applyBorder="1"/>
    <xf numFmtId="0" fontId="11" fillId="0" borderId="3" xfId="0" applyFont="1" applyBorder="1" applyAlignment="1">
      <alignment horizontal="left" vertical="center"/>
    </xf>
    <xf numFmtId="3" fontId="11" fillId="0" borderId="3" xfId="0" applyNumberFormat="1" applyFont="1" applyBorder="1" applyAlignment="1">
      <alignment horizontal="center" vertical="center"/>
    </xf>
    <xf numFmtId="4" fontId="11" fillId="0" borderId="3" xfId="0" applyNumberFormat="1" applyFont="1" applyBorder="1" applyAlignment="1">
      <alignment horizontal="center" vertical="center"/>
    </xf>
    <xf numFmtId="3" fontId="15" fillId="10" borderId="3" xfId="0" applyNumberFormat="1" applyFont="1" applyFill="1" applyBorder="1" applyAlignment="1">
      <alignment horizontal="center" vertical="center"/>
    </xf>
    <xf numFmtId="0" fontId="11" fillId="10" borderId="3" xfId="0" applyFont="1" applyFill="1" applyBorder="1" applyAlignment="1">
      <alignment vertical="center"/>
    </xf>
    <xf numFmtId="3" fontId="15" fillId="10" borderId="3" xfId="0" applyNumberFormat="1" applyFont="1" applyFill="1" applyBorder="1" applyAlignment="1">
      <alignment horizontal="right" vertical="center"/>
    </xf>
    <xf numFmtId="0" fontId="11" fillId="2" borderId="0" xfId="0" applyFont="1" applyFill="1"/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7" fillId="2" borderId="0" xfId="8" applyFont="1" applyFill="1" applyAlignment="1">
      <alignment horizontal="center" vertical="center"/>
    </xf>
    <xf numFmtId="0" fontId="22" fillId="2" borderId="0" xfId="0" applyFont="1" applyFill="1"/>
    <xf numFmtId="0" fontId="11" fillId="2" borderId="3" xfId="0" applyFont="1" applyFill="1" applyBorder="1" applyAlignment="1">
      <alignment horizontal="center" vertical="center" wrapText="1"/>
    </xf>
    <xf numFmtId="0" fontId="11" fillId="2" borderId="3" xfId="0" applyFont="1" applyFill="1" applyBorder="1"/>
    <xf numFmtId="14" fontId="6" fillId="0" borderId="3" xfId="6" applyNumberFormat="1" applyFont="1" applyBorder="1" applyAlignment="1">
      <alignment horizontal="left"/>
    </xf>
    <xf numFmtId="0" fontId="11" fillId="2" borderId="3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left"/>
    </xf>
    <xf numFmtId="0" fontId="11" fillId="2" borderId="3" xfId="0" applyFont="1" applyFill="1" applyBorder="1" applyAlignment="1">
      <alignment horizontal="right"/>
    </xf>
    <xf numFmtId="0" fontId="11" fillId="6" borderId="3" xfId="0" applyFont="1" applyFill="1" applyBorder="1" applyAlignment="1">
      <alignment horizontal="center"/>
    </xf>
    <xf numFmtId="3" fontId="12" fillId="9" borderId="3" xfId="8" applyNumberFormat="1" applyFont="1" applyFill="1" applyBorder="1" applyAlignment="1">
      <alignment horizontal="center" vertical="center"/>
    </xf>
    <xf numFmtId="0" fontId="17" fillId="0" borderId="3" xfId="0" applyFont="1" applyBorder="1" applyAlignment="1">
      <alignment vertical="center"/>
    </xf>
    <xf numFmtId="0" fontId="17" fillId="0" borderId="3" xfId="0" applyFont="1" applyBorder="1" applyAlignment="1">
      <alignment horizontal="center" vertical="center"/>
    </xf>
    <xf numFmtId="2" fontId="17" fillId="0" borderId="3" xfId="0" applyNumberFormat="1" applyFont="1" applyBorder="1" applyAlignment="1">
      <alignment horizontal="center" vertical="center"/>
    </xf>
    <xf numFmtId="2" fontId="17" fillId="2" borderId="3" xfId="0" applyNumberFormat="1" applyFont="1" applyFill="1" applyBorder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vertical="top"/>
    </xf>
    <xf numFmtId="0" fontId="11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vertical="top"/>
    </xf>
    <xf numFmtId="0" fontId="15" fillId="2" borderId="0" xfId="0" applyFont="1" applyFill="1"/>
    <xf numFmtId="0" fontId="23" fillId="0" borderId="0" xfId="0" applyFont="1" applyAlignment="1">
      <alignment horizontal="left" vertical="center" indent="5"/>
    </xf>
    <xf numFmtId="0" fontId="24" fillId="0" borderId="0" xfId="0" applyFont="1" applyAlignment="1">
      <alignment horizontal="left" vertical="center" indent="5"/>
    </xf>
    <xf numFmtId="2" fontId="11" fillId="0" borderId="0" xfId="0" applyNumberFormat="1" applyFont="1"/>
    <xf numFmtId="3" fontId="12" fillId="0" borderId="0" xfId="0" applyNumberFormat="1" applyFont="1" applyAlignment="1">
      <alignment horizontal="center"/>
    </xf>
    <xf numFmtId="0" fontId="11" fillId="0" borderId="0" xfId="1" applyFont="1" applyAlignment="1">
      <alignment vertical="top" wrapText="1"/>
    </xf>
    <xf numFmtId="0" fontId="11" fillId="0" borderId="0" xfId="1" applyFont="1"/>
    <xf numFmtId="0" fontId="17" fillId="0" borderId="0" xfId="1" applyFont="1"/>
    <xf numFmtId="0" fontId="25" fillId="2" borderId="0" xfId="0" applyFont="1" applyFill="1"/>
    <xf numFmtId="3" fontId="11" fillId="0" borderId="0" xfId="0" applyNumberFormat="1" applyFont="1"/>
    <xf numFmtId="0" fontId="11" fillId="0" borderId="1" xfId="0" applyFont="1" applyBorder="1"/>
    <xf numFmtId="2" fontId="11" fillId="0" borderId="1" xfId="0" applyNumberFormat="1" applyFont="1" applyBorder="1"/>
    <xf numFmtId="0" fontId="17" fillId="9" borderId="3" xfId="0" applyFont="1" applyFill="1" applyBorder="1"/>
    <xf numFmtId="0" fontId="17" fillId="9" borderId="3" xfId="0" applyFont="1" applyFill="1" applyBorder="1" applyAlignment="1">
      <alignment horizontal="center" vertical="center" wrapText="1"/>
    </xf>
    <xf numFmtId="14" fontId="11" fillId="2" borderId="3" xfId="0" applyNumberFormat="1" applyFont="1" applyFill="1" applyBorder="1" applyAlignment="1">
      <alignment horizontal="left"/>
    </xf>
    <xf numFmtId="0" fontId="17" fillId="2" borderId="3" xfId="0" applyFont="1" applyFill="1" applyBorder="1" applyAlignment="1">
      <alignment horizontal="center" vertical="center" wrapText="1"/>
    </xf>
    <xf numFmtId="4" fontId="17" fillId="2" borderId="3" xfId="0" applyNumberFormat="1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top" wrapText="1"/>
    </xf>
    <xf numFmtId="0" fontId="17" fillId="2" borderId="3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right" vertical="center"/>
    </xf>
    <xf numFmtId="3" fontId="12" fillId="0" borderId="3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3" fontId="12" fillId="0" borderId="3" xfId="0" applyNumberFormat="1" applyFont="1" applyBorder="1" applyAlignment="1">
      <alignment horizontal="center" vertical="center" wrapText="1"/>
    </xf>
    <xf numFmtId="4" fontId="17" fillId="0" borderId="3" xfId="0" applyNumberFormat="1" applyFont="1" applyBorder="1"/>
    <xf numFmtId="0" fontId="17" fillId="0" borderId="3" xfId="0" applyFont="1" applyBorder="1"/>
    <xf numFmtId="0" fontId="15" fillId="0" borderId="3" xfId="0" applyFont="1" applyBorder="1" applyAlignment="1">
      <alignment horizontal="center"/>
    </xf>
    <xf numFmtId="2" fontId="17" fillId="0" borderId="3" xfId="0" applyNumberFormat="1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vertical="top"/>
    </xf>
    <xf numFmtId="0" fontId="12" fillId="0" borderId="3" xfId="0" applyFont="1" applyBorder="1" applyAlignment="1">
      <alignment horizontal="center"/>
    </xf>
    <xf numFmtId="0" fontId="12" fillId="0" borderId="3" xfId="0" applyFont="1" applyBorder="1" applyAlignment="1">
      <alignment horizontal="right"/>
    </xf>
    <xf numFmtId="3" fontId="12" fillId="6" borderId="3" xfId="0" applyNumberFormat="1" applyFont="1" applyFill="1" applyBorder="1" applyAlignment="1">
      <alignment horizontal="center"/>
    </xf>
    <xf numFmtId="3" fontId="12" fillId="2" borderId="3" xfId="0" applyNumberFormat="1" applyFont="1" applyFill="1" applyBorder="1" applyAlignment="1">
      <alignment horizontal="center"/>
    </xf>
    <xf numFmtId="14" fontId="11" fillId="2" borderId="3" xfId="0" applyNumberFormat="1" applyFont="1" applyFill="1" applyBorder="1" applyAlignment="1">
      <alignment horizontal="center"/>
    </xf>
    <xf numFmtId="0" fontId="17" fillId="2" borderId="0" xfId="0" applyFont="1" applyFill="1"/>
    <xf numFmtId="0" fontId="17" fillId="2" borderId="3" xfId="0" applyFont="1" applyFill="1" applyBorder="1"/>
    <xf numFmtId="0" fontId="12" fillId="2" borderId="3" xfId="0" applyFont="1" applyFill="1" applyBorder="1" applyAlignment="1">
      <alignment horizontal="right" vertical="center"/>
    </xf>
    <xf numFmtId="0" fontId="17" fillId="10" borderId="3" xfId="0" applyFont="1" applyFill="1" applyBorder="1"/>
    <xf numFmtId="0" fontId="12" fillId="10" borderId="3" xfId="0" applyFont="1" applyFill="1" applyBorder="1" applyAlignment="1">
      <alignment horizontal="right" vertical="center"/>
    </xf>
    <xf numFmtId="4" fontId="15" fillId="0" borderId="0" xfId="0" applyNumberFormat="1" applyFont="1" applyAlignment="1">
      <alignment horizontal="center"/>
    </xf>
    <xf numFmtId="4" fontId="15" fillId="10" borderId="3" xfId="0" applyNumberFormat="1" applyFont="1" applyFill="1" applyBorder="1" applyAlignment="1">
      <alignment horizontal="center"/>
    </xf>
    <xf numFmtId="3" fontId="15" fillId="10" borderId="3" xfId="0" applyNumberFormat="1" applyFont="1" applyFill="1" applyBorder="1" applyAlignment="1">
      <alignment horizontal="center"/>
    </xf>
    <xf numFmtId="16" fontId="17" fillId="2" borderId="3" xfId="1" applyNumberFormat="1" applyFont="1" applyFill="1" applyBorder="1"/>
    <xf numFmtId="0" fontId="11" fillId="2" borderId="3" xfId="1" applyFont="1" applyFill="1" applyBorder="1"/>
    <xf numFmtId="16" fontId="11" fillId="2" borderId="3" xfId="1" applyNumberFormat="1" applyFont="1" applyFill="1" applyBorder="1"/>
    <xf numFmtId="3" fontId="11" fillId="0" borderId="3" xfId="0" applyNumberFormat="1" applyFont="1" applyBorder="1"/>
    <xf numFmtId="0" fontId="11" fillId="0" borderId="3" xfId="0" applyFont="1" applyBorder="1"/>
    <xf numFmtId="2" fontId="11" fillId="0" borderId="3" xfId="0" applyNumberFormat="1" applyFont="1" applyBorder="1"/>
    <xf numFmtId="3" fontId="15" fillId="6" borderId="3" xfId="0" applyNumberFormat="1" applyFont="1" applyFill="1" applyBorder="1"/>
    <xf numFmtId="2" fontId="11" fillId="2" borderId="3" xfId="0" applyNumberFormat="1" applyFont="1" applyFill="1" applyBorder="1"/>
    <xf numFmtId="0" fontId="11" fillId="2" borderId="3" xfId="0" applyFont="1" applyFill="1" applyBorder="1" applyAlignment="1">
      <alignment horizontal="center" vertical="center"/>
    </xf>
    <xf numFmtId="2" fontId="11" fillId="2" borderId="3" xfId="0" applyNumberFormat="1" applyFont="1" applyFill="1" applyBorder="1" applyAlignment="1">
      <alignment horizontal="center"/>
    </xf>
    <xf numFmtId="2" fontId="11" fillId="2" borderId="3" xfId="0" applyNumberFormat="1" applyFont="1" applyFill="1" applyBorder="1" applyAlignment="1">
      <alignment horizontal="center" vertical="center"/>
    </xf>
    <xf numFmtId="0" fontId="22" fillId="2" borderId="0" xfId="0" applyFont="1" applyFill="1" applyBorder="1"/>
    <xf numFmtId="0" fontId="11" fillId="0" borderId="0" xfId="0" applyFont="1" applyFill="1"/>
    <xf numFmtId="0" fontId="11" fillId="0" borderId="0" xfId="0" applyFont="1" applyFill="1" applyAlignment="1">
      <alignment vertical="top"/>
    </xf>
    <xf numFmtId="0" fontId="17" fillId="0" borderId="0" xfId="0" applyFont="1" applyFill="1"/>
    <xf numFmtId="0" fontId="11" fillId="2" borderId="0" xfId="0" applyFont="1" applyFill="1" applyBorder="1"/>
    <xf numFmtId="0" fontId="11" fillId="0" borderId="0" xfId="0" applyFont="1" applyFill="1" applyBorder="1"/>
    <xf numFmtId="0" fontId="11" fillId="0" borderId="0" xfId="0" applyFont="1" applyFill="1" applyBorder="1" applyAlignment="1">
      <alignment vertical="top"/>
    </xf>
    <xf numFmtId="0" fontId="17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vertical="top"/>
    </xf>
    <xf numFmtId="0" fontId="15" fillId="2" borderId="0" xfId="0" applyFont="1" applyFill="1" applyBorder="1"/>
    <xf numFmtId="14" fontId="11" fillId="2" borderId="3" xfId="0" applyNumberFormat="1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 wrapText="1"/>
    </xf>
    <xf numFmtId="4" fontId="17" fillId="2" borderId="10" xfId="0" applyNumberFormat="1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/>
    </xf>
    <xf numFmtId="14" fontId="11" fillId="2" borderId="8" xfId="0" applyNumberFormat="1" applyFont="1" applyFill="1" applyBorder="1" applyAlignment="1">
      <alignment horizontal="center" vertical="center"/>
    </xf>
    <xf numFmtId="0" fontId="17" fillId="2" borderId="20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 wrapText="1"/>
    </xf>
    <xf numFmtId="4" fontId="17" fillId="2" borderId="20" xfId="0" applyNumberFormat="1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3" fontId="12" fillId="2" borderId="3" xfId="0" applyNumberFormat="1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3" fontId="12" fillId="2" borderId="3" xfId="0" applyNumberFormat="1" applyFont="1" applyFill="1" applyBorder="1" applyAlignment="1">
      <alignment horizontal="center" vertical="center" wrapText="1"/>
    </xf>
    <xf numFmtId="4" fontId="17" fillId="2" borderId="3" xfId="0" applyNumberFormat="1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7" fillId="2" borderId="3" xfId="0" applyFont="1" applyFill="1" applyBorder="1" applyAlignment="1"/>
    <xf numFmtId="2" fontId="17" fillId="2" borderId="3" xfId="0" applyNumberFormat="1" applyFont="1" applyFill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0" fontId="17" fillId="2" borderId="3" xfId="0" applyFont="1" applyFill="1" applyBorder="1" applyAlignment="1">
      <alignment vertical="top"/>
    </xf>
    <xf numFmtId="0" fontId="12" fillId="2" borderId="3" xfId="0" applyFont="1" applyFill="1" applyBorder="1" applyAlignment="1">
      <alignment horizontal="center"/>
    </xf>
    <xf numFmtId="0" fontId="17" fillId="0" borderId="3" xfId="0" applyFont="1" applyBorder="1" applyAlignment="1"/>
    <xf numFmtId="0" fontId="12" fillId="0" borderId="3" xfId="0" applyFont="1" applyFill="1" applyBorder="1" applyAlignment="1">
      <alignment horizontal="right"/>
    </xf>
    <xf numFmtId="4" fontId="12" fillId="9" borderId="3" xfId="0" applyNumberFormat="1" applyFont="1" applyFill="1" applyBorder="1" applyAlignment="1">
      <alignment horizontal="center"/>
    </xf>
    <xf numFmtId="0" fontId="17" fillId="9" borderId="3" xfId="0" applyFont="1" applyFill="1" applyBorder="1" applyAlignment="1"/>
    <xf numFmtId="3" fontId="12" fillId="9" borderId="3" xfId="0" applyNumberFormat="1" applyFont="1" applyFill="1" applyBorder="1" applyAlignment="1">
      <alignment horizontal="center"/>
    </xf>
    <xf numFmtId="2" fontId="11" fillId="0" borderId="0" xfId="0" applyNumberFormat="1" applyFont="1" applyFill="1"/>
    <xf numFmtId="0" fontId="11" fillId="0" borderId="0" xfId="0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3" fontId="21" fillId="2" borderId="0" xfId="0" applyNumberFormat="1" applyFont="1" applyFill="1" applyAlignment="1">
      <alignment horizontal="center"/>
    </xf>
    <xf numFmtId="0" fontId="11" fillId="9" borderId="3" xfId="1" applyFont="1" applyFill="1" applyBorder="1" applyAlignment="1">
      <alignment horizontal="center" vertical="center"/>
    </xf>
    <xf numFmtId="0" fontId="11" fillId="9" borderId="3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vertical="top" wrapText="1"/>
    </xf>
    <xf numFmtId="0" fontId="11" fillId="0" borderId="0" xfId="1" applyFont="1" applyFill="1"/>
    <xf numFmtId="0" fontId="17" fillId="0" borderId="0" xfId="1" applyFont="1" applyFill="1"/>
    <xf numFmtId="16" fontId="17" fillId="2" borderId="3" xfId="1" applyNumberFormat="1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horizontal="center" vertical="center"/>
    </xf>
    <xf numFmtId="0" fontId="11" fillId="0" borderId="0" xfId="1" applyFont="1" applyFill="1" applyBorder="1"/>
    <xf numFmtId="0" fontId="11" fillId="2" borderId="0" xfId="1" applyFont="1" applyFill="1"/>
    <xf numFmtId="16" fontId="11" fillId="2" borderId="3" xfId="1" applyNumberFormat="1" applyFont="1" applyFill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2" fontId="11" fillId="0" borderId="3" xfId="0" applyNumberFormat="1" applyFont="1" applyFill="1" applyBorder="1" applyAlignment="1">
      <alignment horizontal="center" vertical="center"/>
    </xf>
    <xf numFmtId="0" fontId="12" fillId="0" borderId="3" xfId="0" applyFont="1" applyBorder="1" applyAlignment="1">
      <alignment horizontal="left" vertical="center" wrapText="1"/>
    </xf>
    <xf numFmtId="3" fontId="15" fillId="6" borderId="3" xfId="0" applyNumberFormat="1" applyFont="1" applyFill="1" applyBorder="1" applyAlignment="1">
      <alignment horizontal="center" vertical="center"/>
    </xf>
    <xf numFmtId="0" fontId="11" fillId="0" borderId="3" xfId="0" applyFont="1" applyFill="1" applyBorder="1"/>
    <xf numFmtId="2" fontId="11" fillId="0" borderId="3" xfId="0" applyNumberFormat="1" applyFont="1" applyFill="1" applyBorder="1"/>
    <xf numFmtId="0" fontId="17" fillId="9" borderId="7" xfId="0" applyFont="1" applyFill="1" applyBorder="1"/>
    <xf numFmtId="0" fontId="12" fillId="9" borderId="7" xfId="0" applyFont="1" applyFill="1" applyBorder="1" applyAlignment="1">
      <alignment horizontal="center" vertical="center" wrapText="1"/>
    </xf>
    <xf numFmtId="0" fontId="18" fillId="2" borderId="0" xfId="0" applyFont="1" applyFill="1"/>
    <xf numFmtId="10" fontId="11" fillId="2" borderId="0" xfId="0" applyNumberFormat="1" applyFont="1" applyFill="1"/>
    <xf numFmtId="4" fontId="11" fillId="2" borderId="0" xfId="0" applyNumberFormat="1" applyFont="1" applyFill="1"/>
    <xf numFmtId="0" fontId="15" fillId="9" borderId="3" xfId="0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vertical="center"/>
    </xf>
    <xf numFmtId="0" fontId="20" fillId="2" borderId="3" xfId="0" applyFont="1" applyFill="1" applyBorder="1" applyAlignment="1">
      <alignment vertical="center"/>
    </xf>
    <xf numFmtId="3" fontId="20" fillId="2" borderId="3" xfId="0" applyNumberFormat="1" applyFont="1" applyFill="1" applyBorder="1" applyAlignment="1">
      <alignment horizontal="right" vertical="center"/>
    </xf>
    <xf numFmtId="10" fontId="20" fillId="2" borderId="3" xfId="0" applyNumberFormat="1" applyFont="1" applyFill="1" applyBorder="1" applyAlignment="1">
      <alignment horizontal="right" vertical="center"/>
    </xf>
    <xf numFmtId="3" fontId="20" fillId="0" borderId="3" xfId="0" applyNumberFormat="1" applyFont="1" applyBorder="1" applyAlignment="1">
      <alignment horizontal="center" vertical="center"/>
    </xf>
    <xf numFmtId="10" fontId="20" fillId="0" borderId="3" xfId="0" applyNumberFormat="1" applyFont="1" applyBorder="1" applyAlignment="1">
      <alignment horizontal="center" vertical="center"/>
    </xf>
    <xf numFmtId="3" fontId="20" fillId="2" borderId="3" xfId="0" applyNumberFormat="1" applyFont="1" applyFill="1" applyBorder="1" applyAlignment="1">
      <alignment horizontal="center" vertical="center"/>
    </xf>
    <xf numFmtId="10" fontId="20" fillId="2" borderId="3" xfId="0" applyNumberFormat="1" applyFont="1" applyFill="1" applyBorder="1" applyAlignment="1">
      <alignment horizontal="center" vertical="center"/>
    </xf>
    <xf numFmtId="1" fontId="20" fillId="0" borderId="3" xfId="0" applyNumberFormat="1" applyFont="1" applyBorder="1" applyAlignment="1">
      <alignment horizontal="center" vertical="center"/>
    </xf>
    <xf numFmtId="9" fontId="20" fillId="0" borderId="3" xfId="0" applyNumberFormat="1" applyFont="1" applyBorder="1" applyAlignment="1">
      <alignment horizontal="center" vertical="center"/>
    </xf>
    <xf numFmtId="3" fontId="19" fillId="0" borderId="0" xfId="0" applyNumberFormat="1" applyFont="1"/>
    <xf numFmtId="3" fontId="17" fillId="0" borderId="3" xfId="0" applyNumberFormat="1" applyFont="1" applyBorder="1" applyAlignment="1">
      <alignment horizontal="center" vertical="center" wrapText="1"/>
    </xf>
    <xf numFmtId="0" fontId="27" fillId="0" borderId="12" xfId="9" applyFont="1" applyBorder="1"/>
    <xf numFmtId="0" fontId="27" fillId="0" borderId="12" xfId="9" applyFont="1" applyFill="1" applyBorder="1" applyAlignment="1">
      <alignment horizontal="center"/>
    </xf>
    <xf numFmtId="3" fontId="17" fillId="0" borderId="3" xfId="0" applyNumberFormat="1" applyFont="1" applyFill="1" applyBorder="1" applyAlignment="1">
      <alignment horizontal="center" vertical="center" wrapText="1"/>
    </xf>
    <xf numFmtId="0" fontId="27" fillId="0" borderId="12" xfId="9" applyFont="1" applyFill="1" applyBorder="1"/>
    <xf numFmtId="0" fontId="17" fillId="0" borderId="12" xfId="9" applyFont="1" applyFill="1" applyBorder="1"/>
    <xf numFmtId="0" fontId="17" fillId="0" borderId="12" xfId="9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4" fontId="11" fillId="0" borderId="0" xfId="0" applyNumberFormat="1" applyFont="1"/>
    <xf numFmtId="3" fontId="17" fillId="2" borderId="3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/>
    </xf>
    <xf numFmtId="0" fontId="27" fillId="0" borderId="13" xfId="9" applyFont="1" applyFill="1" applyBorder="1"/>
    <xf numFmtId="0" fontId="27" fillId="0" borderId="13" xfId="9" applyFont="1" applyFill="1" applyBorder="1" applyAlignment="1">
      <alignment horizontal="center"/>
    </xf>
    <xf numFmtId="3" fontId="17" fillId="0" borderId="8" xfId="0" applyNumberFormat="1" applyFont="1" applyFill="1" applyBorder="1" applyAlignment="1">
      <alignment horizontal="center" vertical="center" wrapText="1"/>
    </xf>
    <xf numFmtId="0" fontId="27" fillId="0" borderId="3" xfId="9" applyFont="1" applyFill="1" applyBorder="1"/>
    <xf numFmtId="0" fontId="27" fillId="0" borderId="3" xfId="9" applyFont="1" applyFill="1" applyBorder="1" applyAlignment="1">
      <alignment horizontal="center"/>
    </xf>
    <xf numFmtId="16" fontId="11" fillId="0" borderId="3" xfId="0" applyNumberFormat="1" applyFont="1" applyBorder="1" applyAlignment="1">
      <alignment horizontal="left"/>
    </xf>
    <xf numFmtId="0" fontId="11" fillId="0" borderId="3" xfId="0" applyFont="1" applyFill="1" applyBorder="1" applyAlignment="1">
      <alignment horizontal="center"/>
    </xf>
    <xf numFmtId="172" fontId="11" fillId="2" borderId="9" xfId="0" applyNumberFormat="1" applyFont="1" applyFill="1" applyBorder="1" applyAlignment="1">
      <alignment horizontal="center"/>
    </xf>
    <xf numFmtId="0" fontId="12" fillId="2" borderId="0" xfId="0" applyFont="1" applyFill="1" applyAlignment="1">
      <alignment horizontal="right"/>
    </xf>
    <xf numFmtId="3" fontId="15" fillId="2" borderId="0" xfId="0" applyNumberFormat="1" applyFont="1" applyFill="1" applyAlignment="1">
      <alignment horizontal="center"/>
    </xf>
    <xf numFmtId="3" fontId="11" fillId="2" borderId="0" xfId="0" applyNumberFormat="1" applyFont="1" applyFill="1"/>
    <xf numFmtId="0" fontId="15" fillId="2" borderId="0" xfId="0" applyFont="1" applyFill="1" applyAlignment="1">
      <alignment horizontal="right" vertical="center"/>
    </xf>
    <xf numFmtId="3" fontId="15" fillId="2" borderId="0" xfId="0" applyNumberFormat="1" applyFont="1" applyFill="1" applyAlignment="1">
      <alignment horizontal="center" vertical="center"/>
    </xf>
    <xf numFmtId="0" fontId="22" fillId="0" borderId="0" xfId="0" applyFont="1"/>
    <xf numFmtId="4" fontId="11" fillId="0" borderId="3" xfId="0" applyNumberFormat="1" applyFont="1" applyBorder="1"/>
    <xf numFmtId="4" fontId="11" fillId="2" borderId="3" xfId="0" applyNumberFormat="1" applyFont="1" applyFill="1" applyBorder="1"/>
    <xf numFmtId="0" fontId="17" fillId="9" borderId="3" xfId="0" applyFont="1" applyFill="1" applyBorder="1" applyAlignment="1">
      <alignment vertical="center" wrapText="1"/>
    </xf>
    <xf numFmtId="3" fontId="17" fillId="9" borderId="3" xfId="0" applyNumberFormat="1" applyFont="1" applyFill="1" applyBorder="1" applyAlignment="1">
      <alignment horizontal="center" vertical="center" wrapText="1"/>
    </xf>
    <xf numFmtId="3" fontId="21" fillId="2" borderId="0" xfId="0" applyNumberFormat="1" applyFont="1" applyFill="1"/>
    <xf numFmtId="0" fontId="28" fillId="2" borderId="12" xfId="9" applyFont="1" applyFill="1" applyBorder="1"/>
    <xf numFmtId="0" fontId="28" fillId="2" borderId="12" xfId="9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4" fontId="28" fillId="2" borderId="12" xfId="9" applyNumberFormat="1" applyFont="1" applyFill="1" applyBorder="1"/>
    <xf numFmtId="4" fontId="28" fillId="2" borderId="12" xfId="9" applyNumberFormat="1" applyFont="1" applyFill="1" applyBorder="1" applyAlignment="1">
      <alignment horizontal="center"/>
    </xf>
    <xf numFmtId="4" fontId="12" fillId="2" borderId="3" xfId="0" applyNumberFormat="1" applyFont="1" applyFill="1" applyBorder="1" applyAlignment="1">
      <alignment horizontal="center" vertical="center" wrapText="1"/>
    </xf>
    <xf numFmtId="4" fontId="15" fillId="2" borderId="3" xfId="0" applyNumberFormat="1" applyFont="1" applyFill="1" applyBorder="1" applyAlignment="1">
      <alignment horizontal="center"/>
    </xf>
    <xf numFmtId="0" fontId="15" fillId="2" borderId="3" xfId="0" applyFont="1" applyFill="1" applyBorder="1" applyAlignment="1">
      <alignment horizontal="right" wrapText="1"/>
    </xf>
    <xf numFmtId="1" fontId="15" fillId="2" borderId="3" xfId="0" applyNumberFormat="1" applyFont="1" applyFill="1" applyBorder="1" applyAlignment="1">
      <alignment horizontal="center"/>
    </xf>
    <xf numFmtId="1" fontId="12" fillId="2" borderId="3" xfId="0" applyNumberFormat="1" applyFont="1" applyFill="1" applyBorder="1" applyAlignment="1">
      <alignment horizontal="center"/>
    </xf>
    <xf numFmtId="3" fontId="15" fillId="2" borderId="3" xfId="0" applyNumberFormat="1" applyFont="1" applyFill="1" applyBorder="1" applyAlignment="1">
      <alignment horizontal="center"/>
    </xf>
    <xf numFmtId="4" fontId="11" fillId="2" borderId="3" xfId="0" applyNumberFormat="1" applyFont="1" applyFill="1" applyBorder="1" applyAlignment="1">
      <alignment horizontal="center"/>
    </xf>
    <xf numFmtId="172" fontId="15" fillId="2" borderId="3" xfId="0" applyNumberFormat="1" applyFont="1" applyFill="1" applyBorder="1" applyAlignment="1">
      <alignment horizontal="center"/>
    </xf>
    <xf numFmtId="3" fontId="27" fillId="6" borderId="12" xfId="9" applyNumberFormat="1" applyFont="1" applyFill="1" applyBorder="1"/>
    <xf numFmtId="3" fontId="28" fillId="6" borderId="12" xfId="9" applyNumberFormat="1" applyFont="1" applyFill="1" applyBorder="1" applyAlignment="1">
      <alignment horizontal="center"/>
    </xf>
    <xf numFmtId="3" fontId="12" fillId="6" borderId="3" xfId="0" applyNumberFormat="1" applyFont="1" applyFill="1" applyBorder="1" applyAlignment="1">
      <alignment horizontal="center" vertical="center" wrapText="1"/>
    </xf>
    <xf numFmtId="172" fontId="12" fillId="2" borderId="3" xfId="0" applyNumberFormat="1" applyFont="1" applyFill="1" applyBorder="1" applyAlignment="1">
      <alignment horizontal="center"/>
    </xf>
    <xf numFmtId="0" fontId="15" fillId="6" borderId="3" xfId="0" applyFont="1" applyFill="1" applyBorder="1" applyAlignment="1">
      <alignment horizontal="center"/>
    </xf>
    <xf numFmtId="172" fontId="12" fillId="6" borderId="3" xfId="0" applyNumberFormat="1" applyFont="1" applyFill="1" applyBorder="1" applyAlignment="1">
      <alignment horizontal="center"/>
    </xf>
    <xf numFmtId="172" fontId="15" fillId="6" borderId="3" xfId="0" applyNumberFormat="1" applyFont="1" applyFill="1" applyBorder="1" applyAlignment="1">
      <alignment horizontal="center"/>
    </xf>
    <xf numFmtId="3" fontId="15" fillId="6" borderId="3" xfId="0" applyNumberFormat="1" applyFont="1" applyFill="1" applyBorder="1" applyAlignment="1">
      <alignment horizontal="center"/>
    </xf>
    <xf numFmtId="0" fontId="12" fillId="10" borderId="3" xfId="0" applyFont="1" applyFill="1" applyBorder="1" applyAlignment="1">
      <alignment horizontal="left" vertical="center"/>
    </xf>
    <xf numFmtId="172" fontId="12" fillId="10" borderId="3" xfId="0" applyNumberFormat="1" applyFont="1" applyFill="1" applyBorder="1" applyAlignment="1">
      <alignment horizontal="center"/>
    </xf>
    <xf numFmtId="4" fontId="12" fillId="10" borderId="3" xfId="0" applyNumberFormat="1" applyFont="1" applyFill="1" applyBorder="1" applyAlignment="1">
      <alignment horizontal="center"/>
    </xf>
    <xf numFmtId="4" fontId="11" fillId="0" borderId="3" xfId="0" applyNumberFormat="1" applyFont="1" applyBorder="1" applyAlignment="1">
      <alignment horizontal="center"/>
    </xf>
    <xf numFmtId="4" fontId="11" fillId="0" borderId="3" xfId="0" applyNumberFormat="1" applyFont="1" applyFill="1" applyBorder="1" applyAlignment="1">
      <alignment horizontal="center"/>
    </xf>
    <xf numFmtId="4" fontId="17" fillId="2" borderId="3" xfId="0" applyNumberFormat="1" applyFont="1" applyFill="1" applyBorder="1" applyAlignment="1">
      <alignment horizontal="center"/>
    </xf>
    <xf numFmtId="3" fontId="11" fillId="0" borderId="3" xfId="0" applyNumberFormat="1" applyFont="1" applyBorder="1" applyAlignment="1">
      <alignment horizontal="center" vertical="center" wrapText="1"/>
    </xf>
    <xf numFmtId="3" fontId="11" fillId="0" borderId="3" xfId="0" applyNumberFormat="1" applyFont="1" applyBorder="1" applyAlignment="1">
      <alignment horizontal="center"/>
    </xf>
    <xf numFmtId="0" fontId="29" fillId="0" borderId="3" xfId="0" applyFont="1" applyBorder="1" applyAlignment="1">
      <alignment horizontal="center" vertical="center"/>
    </xf>
    <xf numFmtId="9" fontId="20" fillId="2" borderId="3" xfId="0" applyNumberFormat="1" applyFont="1" applyFill="1" applyBorder="1" applyAlignment="1">
      <alignment vertical="center"/>
    </xf>
    <xf numFmtId="0" fontId="20" fillId="2" borderId="3" xfId="0" applyFont="1" applyFill="1" applyBorder="1" applyAlignment="1">
      <alignment horizontal="center" vertical="center"/>
    </xf>
    <xf numFmtId="10" fontId="15" fillId="10" borderId="3" xfId="0" applyNumberFormat="1" applyFont="1" applyFill="1" applyBorder="1"/>
    <xf numFmtId="9" fontId="20" fillId="2" borderId="3" xfId="0" applyNumberFormat="1" applyFont="1" applyFill="1" applyBorder="1" applyAlignment="1">
      <alignment horizontal="center" vertical="center"/>
    </xf>
    <xf numFmtId="3" fontId="15" fillId="10" borderId="3" xfId="0" applyNumberFormat="1" applyFont="1" applyFill="1" applyBorder="1"/>
    <xf numFmtId="0" fontId="19" fillId="2" borderId="0" xfId="0" applyFont="1" applyFill="1"/>
    <xf numFmtId="0" fontId="20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3" fontId="20" fillId="2" borderId="0" xfId="0" applyNumberFormat="1" applyFont="1" applyFill="1" applyBorder="1" applyAlignment="1">
      <alignment horizontal="right" vertical="center"/>
    </xf>
    <xf numFmtId="10" fontId="20" fillId="2" borderId="0" xfId="0" applyNumberFormat="1" applyFont="1" applyFill="1" applyBorder="1" applyAlignment="1">
      <alignment horizontal="right" vertical="center"/>
    </xf>
    <xf numFmtId="10" fontId="11" fillId="2" borderId="0" xfId="11" applyNumberFormat="1" applyFont="1" applyFill="1" applyBorder="1"/>
    <xf numFmtId="2" fontId="11" fillId="2" borderId="0" xfId="0" applyNumberFormat="1" applyFont="1" applyFill="1"/>
    <xf numFmtId="0" fontId="15" fillId="2" borderId="3" xfId="0" applyFont="1" applyFill="1" applyBorder="1"/>
    <xf numFmtId="10" fontId="11" fillId="2" borderId="0" xfId="0" applyNumberFormat="1" applyFont="1" applyFill="1" applyBorder="1"/>
    <xf numFmtId="4" fontId="11" fillId="2" borderId="0" xfId="0" applyNumberFormat="1" applyFont="1" applyFill="1" applyBorder="1"/>
    <xf numFmtId="0" fontId="21" fillId="2" borderId="0" xfId="0" applyFont="1" applyFill="1" applyBorder="1" applyAlignment="1">
      <alignment horizontal="right"/>
    </xf>
    <xf numFmtId="0" fontId="15" fillId="0" borderId="0" xfId="0" applyFont="1"/>
    <xf numFmtId="0" fontId="15" fillId="2" borderId="0" xfId="0" applyFont="1" applyFill="1" applyBorder="1" applyAlignment="1">
      <alignment horizontal="center" vertical="center"/>
    </xf>
    <xf numFmtId="0" fontId="11" fillId="7" borderId="8" xfId="0" applyFont="1" applyFill="1" applyBorder="1" applyAlignment="1">
      <alignment horizontal="left"/>
    </xf>
    <xf numFmtId="0" fontId="11" fillId="7" borderId="8" xfId="0" applyFont="1" applyFill="1" applyBorder="1"/>
    <xf numFmtId="0" fontId="11" fillId="2" borderId="8" xfId="0" applyFont="1" applyFill="1" applyBorder="1"/>
    <xf numFmtId="0" fontId="15" fillId="2" borderId="8" xfId="0" applyFont="1" applyFill="1" applyBorder="1"/>
    <xf numFmtId="1" fontId="20" fillId="2" borderId="3" xfId="0" applyNumberFormat="1" applyFont="1" applyFill="1" applyBorder="1" applyAlignment="1">
      <alignment horizontal="right" vertical="center"/>
    </xf>
    <xf numFmtId="0" fontId="11" fillId="7" borderId="3" xfId="0" applyFont="1" applyFill="1" applyBorder="1" applyAlignment="1">
      <alignment horizontal="center"/>
    </xf>
    <xf numFmtId="0" fontId="29" fillId="9" borderId="3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left" vertical="center"/>
    </xf>
    <xf numFmtId="0" fontId="30" fillId="2" borderId="0" xfId="0" applyFont="1" applyFill="1"/>
    <xf numFmtId="10" fontId="11" fillId="0" borderId="0" xfId="0" applyNumberFormat="1" applyFont="1"/>
    <xf numFmtId="10" fontId="11" fillId="0" borderId="0" xfId="11" applyNumberFormat="1" applyFont="1" applyBorder="1"/>
    <xf numFmtId="16" fontId="11" fillId="2" borderId="3" xfId="1" applyNumberFormat="1" applyFont="1" applyFill="1" applyBorder="1" applyAlignment="1">
      <alignment horizontal="center"/>
    </xf>
    <xf numFmtId="0" fontId="17" fillId="2" borderId="3" xfId="1" applyFont="1" applyFill="1" applyBorder="1" applyAlignment="1">
      <alignment horizontal="center"/>
    </xf>
    <xf numFmtId="0" fontId="11" fillId="2" borderId="3" xfId="1" applyFont="1" applyFill="1" applyBorder="1" applyAlignment="1">
      <alignment horizontal="center"/>
    </xf>
    <xf numFmtId="0" fontId="15" fillId="10" borderId="17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center"/>
    </xf>
    <xf numFmtId="49" fontId="11" fillId="2" borderId="3" xfId="0" applyNumberFormat="1" applyFont="1" applyFill="1" applyBorder="1"/>
    <xf numFmtId="0" fontId="15" fillId="9" borderId="3" xfId="0" applyFont="1" applyFill="1" applyBorder="1" applyAlignment="1">
      <alignment horizontal="center" vertical="top"/>
    </xf>
    <xf numFmtId="0" fontId="15" fillId="9" borderId="3" xfId="0" applyFont="1" applyFill="1" applyBorder="1" applyAlignment="1">
      <alignment horizontal="center" vertical="top" wrapText="1"/>
    </xf>
    <xf numFmtId="0" fontId="21" fillId="2" borderId="0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wrapText="1"/>
    </xf>
    <xf numFmtId="0" fontId="11" fillId="2" borderId="3" xfId="0" applyFont="1" applyFill="1" applyBorder="1" applyAlignment="1">
      <alignment horizontal="center" wrapText="1"/>
    </xf>
    <xf numFmtId="1" fontId="17" fillId="2" borderId="3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/>
    <xf numFmtId="9" fontId="20" fillId="2" borderId="0" xfId="0" applyNumberFormat="1" applyFont="1" applyFill="1" applyBorder="1" applyAlignment="1">
      <alignment vertical="center"/>
    </xf>
    <xf numFmtId="4" fontId="15" fillId="2" borderId="0" xfId="0" applyNumberFormat="1" applyFont="1" applyFill="1"/>
    <xf numFmtId="2" fontId="25" fillId="2" borderId="0" xfId="0" applyNumberFormat="1" applyFont="1" applyFill="1"/>
    <xf numFmtId="3" fontId="17" fillId="2" borderId="3" xfId="0" applyNumberFormat="1" applyFont="1" applyFill="1" applyBorder="1" applyAlignment="1">
      <alignment horizontal="center"/>
    </xf>
    <xf numFmtId="0" fontId="15" fillId="2" borderId="3" xfId="0" applyFont="1" applyFill="1" applyBorder="1" applyAlignment="1">
      <alignment horizontal="left"/>
    </xf>
    <xf numFmtId="3" fontId="11" fillId="10" borderId="18" xfId="0" applyNumberFormat="1" applyFont="1" applyFill="1" applyBorder="1"/>
    <xf numFmtId="0" fontId="31" fillId="2" borderId="0" xfId="0" applyFont="1" applyFill="1"/>
    <xf numFmtId="0" fontId="22" fillId="2" borderId="0" xfId="0" applyFont="1" applyFill="1" applyAlignment="1">
      <alignment horizontal="center"/>
    </xf>
    <xf numFmtId="9" fontId="11" fillId="2" borderId="0" xfId="0" applyNumberFormat="1" applyFont="1" applyFill="1"/>
    <xf numFmtId="2" fontId="21" fillId="2" borderId="0" xfId="0" applyNumberFormat="1" applyFont="1" applyFill="1"/>
    <xf numFmtId="10" fontId="11" fillId="2" borderId="3" xfId="0" applyNumberFormat="1" applyFont="1" applyFill="1" applyBorder="1" applyAlignment="1">
      <alignment horizontal="center"/>
    </xf>
    <xf numFmtId="0" fontId="21" fillId="2" borderId="3" xfId="0" applyFont="1" applyFill="1" applyBorder="1"/>
    <xf numFmtId="0" fontId="11" fillId="9" borderId="3" xfId="0" applyFont="1" applyFill="1" applyBorder="1"/>
    <xf numFmtId="0" fontId="15" fillId="9" borderId="3" xfId="0" applyFont="1" applyFill="1" applyBorder="1"/>
    <xf numFmtId="0" fontId="15" fillId="0" borderId="0" xfId="0" applyFont="1" applyBorder="1"/>
    <xf numFmtId="0" fontId="15" fillId="2" borderId="0" xfId="0" applyFont="1" applyFill="1" applyAlignment="1">
      <alignment vertical="center"/>
    </xf>
    <xf numFmtId="0" fontId="15" fillId="9" borderId="3" xfId="0" applyFont="1" applyFill="1" applyBorder="1" applyAlignment="1">
      <alignment horizontal="center" vertical="center" textRotation="90" wrapText="1"/>
    </xf>
    <xf numFmtId="0" fontId="11" fillId="2" borderId="0" xfId="0" applyFont="1" applyFill="1" applyAlignment="1">
      <alignment wrapText="1"/>
    </xf>
    <xf numFmtId="0" fontId="11" fillId="2" borderId="3" xfId="0" applyFont="1" applyFill="1" applyBorder="1" applyAlignment="1">
      <alignment horizontal="center" vertical="center" textRotation="255" wrapText="1"/>
    </xf>
    <xf numFmtId="167" fontId="11" fillId="2" borderId="3" xfId="0" applyNumberFormat="1" applyFont="1" applyFill="1" applyBorder="1" applyAlignment="1">
      <alignment horizontal="center" vertical="center" wrapText="1"/>
    </xf>
    <xf numFmtId="168" fontId="11" fillId="2" borderId="3" xfId="0" applyNumberFormat="1" applyFont="1" applyFill="1" applyBorder="1" applyAlignment="1">
      <alignment horizontal="center" vertical="center" wrapText="1"/>
    </xf>
    <xf numFmtId="169" fontId="11" fillId="2" borderId="3" xfId="0" applyNumberFormat="1" applyFont="1" applyFill="1" applyBorder="1" applyAlignment="1">
      <alignment horizontal="center" vertical="center" wrapText="1"/>
    </xf>
    <xf numFmtId="170" fontId="11" fillId="2" borderId="3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vertical="center" wrapText="1"/>
    </xf>
    <xf numFmtId="0" fontId="15" fillId="2" borderId="3" xfId="0" applyFont="1" applyFill="1" applyBorder="1" applyAlignment="1">
      <alignment vertical="center" wrapText="1"/>
    </xf>
    <xf numFmtId="169" fontId="15" fillId="2" borderId="3" xfId="0" applyNumberFormat="1" applyFont="1" applyFill="1" applyBorder="1" applyAlignment="1">
      <alignment horizontal="center" vertical="center" wrapText="1"/>
    </xf>
    <xf numFmtId="4" fontId="15" fillId="10" borderId="3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vertical="center" wrapText="1"/>
    </xf>
    <xf numFmtId="4" fontId="15" fillId="2" borderId="0" xfId="0" applyNumberFormat="1" applyFont="1" applyFill="1" applyAlignment="1">
      <alignment vertical="center" wrapText="1"/>
    </xf>
    <xf numFmtId="0" fontId="15" fillId="9" borderId="3" xfId="0" applyFont="1" applyFill="1" applyBorder="1" applyAlignment="1">
      <alignment horizontal="center" vertical="center"/>
    </xf>
    <xf numFmtId="0" fontId="15" fillId="9" borderId="4" xfId="0" applyFont="1" applyFill="1" applyBorder="1" applyAlignment="1">
      <alignment horizontal="center" vertical="center"/>
    </xf>
    <xf numFmtId="0" fontId="11" fillId="2" borderId="4" xfId="0" applyFont="1" applyFill="1" applyBorder="1"/>
    <xf numFmtId="0" fontId="11" fillId="8" borderId="7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8" borderId="7" xfId="0" applyFont="1" applyFill="1" applyBorder="1" applyAlignment="1">
      <alignment vertical="center" wrapText="1"/>
    </xf>
    <xf numFmtId="0" fontId="11" fillId="0" borderId="7" xfId="0" applyFont="1" applyBorder="1"/>
    <xf numFmtId="0" fontId="11" fillId="2" borderId="10" xfId="0" applyFont="1" applyFill="1" applyBorder="1" applyAlignment="1">
      <alignment horizontal="center"/>
    </xf>
    <xf numFmtId="2" fontId="15" fillId="2" borderId="0" xfId="0" applyNumberFormat="1" applyFont="1" applyFill="1" applyAlignment="1">
      <alignment horizontal="center"/>
    </xf>
    <xf numFmtId="2" fontId="11" fillId="2" borderId="0" xfId="0" applyNumberFormat="1" applyFont="1" applyFill="1" applyAlignment="1">
      <alignment horizontal="center" vertical="center"/>
    </xf>
    <xf numFmtId="0" fontId="15" fillId="12" borderId="7" xfId="0" applyFont="1" applyFill="1" applyBorder="1" applyAlignment="1">
      <alignment horizontal="center" vertical="center" wrapText="1"/>
    </xf>
    <xf numFmtId="0" fontId="15" fillId="12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5" fillId="10" borderId="3" xfId="0" applyFont="1" applyFill="1" applyBorder="1" applyAlignment="1">
      <alignment horizontal="center"/>
    </xf>
    <xf numFmtId="0" fontId="15" fillId="10" borderId="3" xfId="0" applyFont="1" applyFill="1" applyBorder="1"/>
    <xf numFmtId="0" fontId="15" fillId="9" borderId="3" xfId="0" applyFont="1" applyFill="1" applyBorder="1" applyAlignment="1">
      <alignment horizontal="center"/>
    </xf>
    <xf numFmtId="14" fontId="15" fillId="9" borderId="3" xfId="0" applyNumberFormat="1" applyFont="1" applyFill="1" applyBorder="1" applyAlignment="1">
      <alignment horizontal="center"/>
    </xf>
    <xf numFmtId="0" fontId="11" fillId="2" borderId="4" xfId="0" applyFont="1" applyFill="1" applyBorder="1" applyAlignment="1"/>
    <xf numFmtId="0" fontId="11" fillId="2" borderId="5" xfId="0" applyFont="1" applyFill="1" applyBorder="1" applyAlignment="1"/>
    <xf numFmtId="0" fontId="11" fillId="2" borderId="6" xfId="0" applyFont="1" applyFill="1" applyBorder="1" applyAlignment="1"/>
    <xf numFmtId="0" fontId="15" fillId="0" borderId="0" xfId="0" applyFont="1" applyBorder="1" applyAlignment="1">
      <alignment horizontal="left" wrapText="1"/>
    </xf>
    <xf numFmtId="17" fontId="32" fillId="0" borderId="3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0" fillId="2" borderId="0" xfId="0" applyFont="1" applyFill="1" applyAlignment="1">
      <alignment vertical="center"/>
    </xf>
    <xf numFmtId="0" fontId="32" fillId="3" borderId="3" xfId="0" applyFont="1" applyFill="1" applyBorder="1" applyAlignment="1">
      <alignment vertical="center"/>
    </xf>
    <xf numFmtId="165" fontId="10" fillId="0" borderId="0" xfId="0" applyNumberFormat="1" applyFont="1" applyAlignment="1">
      <alignment vertical="center"/>
    </xf>
    <xf numFmtId="164" fontId="10" fillId="0" borderId="0" xfId="0" applyNumberFormat="1" applyFont="1" applyAlignment="1">
      <alignment vertical="center"/>
    </xf>
    <xf numFmtId="0" fontId="32" fillId="4" borderId="3" xfId="0" applyFont="1" applyFill="1" applyBorder="1" applyAlignment="1">
      <alignment vertical="center"/>
    </xf>
    <xf numFmtId="0" fontId="22" fillId="0" borderId="3" xfId="0" applyFont="1" applyBorder="1" applyAlignment="1">
      <alignment vertical="center"/>
    </xf>
    <xf numFmtId="0" fontId="34" fillId="0" borderId="0" xfId="0" applyFont="1" applyAlignment="1">
      <alignment vertical="center"/>
    </xf>
    <xf numFmtId="0" fontId="34" fillId="2" borderId="0" xfId="0" applyFont="1" applyFill="1" applyAlignment="1">
      <alignment vertical="center"/>
    </xf>
    <xf numFmtId="2" fontId="13" fillId="2" borderId="0" xfId="0" applyNumberFormat="1" applyFont="1" applyFill="1" applyAlignment="1">
      <alignment vertical="center"/>
    </xf>
    <xf numFmtId="3" fontId="10" fillId="0" borderId="0" xfId="0" applyNumberFormat="1" applyFont="1" applyAlignment="1">
      <alignment vertical="center"/>
    </xf>
    <xf numFmtId="2" fontId="10" fillId="2" borderId="0" xfId="0" applyNumberFormat="1" applyFont="1" applyFill="1" applyAlignment="1">
      <alignment vertical="center"/>
    </xf>
    <xf numFmtId="4" fontId="34" fillId="0" borderId="0" xfId="0" applyNumberFormat="1" applyFont="1" applyAlignment="1">
      <alignment vertical="center"/>
    </xf>
    <xf numFmtId="0" fontId="35" fillId="0" borderId="0" xfId="0" applyFont="1" applyAlignment="1">
      <alignment vertical="center"/>
    </xf>
    <xf numFmtId="0" fontId="35" fillId="2" borderId="0" xfId="0" applyFont="1" applyFill="1" applyAlignment="1">
      <alignment vertical="center"/>
    </xf>
    <xf numFmtId="0" fontId="36" fillId="0" borderId="3" xfId="0" applyFont="1" applyBorder="1"/>
    <xf numFmtId="0" fontId="22" fillId="2" borderId="3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4" fontId="10" fillId="0" borderId="0" xfId="0" applyNumberFormat="1" applyFont="1" applyAlignment="1">
      <alignment vertical="center"/>
    </xf>
    <xf numFmtId="0" fontId="22" fillId="0" borderId="3" xfId="0" applyFont="1" applyBorder="1" applyAlignment="1">
      <alignment horizontal="left" vertical="center"/>
    </xf>
    <xf numFmtId="0" fontId="10" fillId="0" borderId="0" xfId="0" applyFont="1" applyAlignment="1">
      <alignment horizontal="right" vertical="center"/>
    </xf>
    <xf numFmtId="17" fontId="32" fillId="11" borderId="3" xfId="0" applyNumberFormat="1" applyFont="1" applyFill="1" applyBorder="1" applyAlignment="1">
      <alignment horizontal="right" vertical="center"/>
    </xf>
    <xf numFmtId="0" fontId="32" fillId="11" borderId="3" xfId="0" applyFont="1" applyFill="1" applyBorder="1" applyAlignment="1">
      <alignment horizontal="right" vertical="center"/>
    </xf>
    <xf numFmtId="0" fontId="33" fillId="11" borderId="3" xfId="0" applyFont="1" applyFill="1" applyBorder="1" applyAlignment="1">
      <alignment horizontal="center"/>
    </xf>
    <xf numFmtId="165" fontId="32" fillId="11" borderId="3" xfId="0" applyNumberFormat="1" applyFont="1" applyFill="1" applyBorder="1" applyAlignment="1">
      <alignment horizontal="center" vertical="center"/>
    </xf>
    <xf numFmtId="165" fontId="10" fillId="0" borderId="3" xfId="0" applyNumberFormat="1" applyFont="1" applyBorder="1" applyAlignment="1">
      <alignment horizontal="center" vertical="center"/>
    </xf>
    <xf numFmtId="165" fontId="32" fillId="3" borderId="3" xfId="0" applyNumberFormat="1" applyFont="1" applyFill="1" applyBorder="1" applyAlignment="1">
      <alignment horizontal="center" vertical="center"/>
    </xf>
    <xf numFmtId="165" fontId="32" fillId="4" borderId="3" xfId="0" applyNumberFormat="1" applyFont="1" applyFill="1" applyBorder="1" applyAlignment="1">
      <alignment horizontal="center" vertical="center"/>
    </xf>
    <xf numFmtId="165" fontId="22" fillId="0" borderId="3" xfId="0" applyNumberFormat="1" applyFont="1" applyBorder="1" applyAlignment="1">
      <alignment horizontal="center" vertical="center"/>
    </xf>
    <xf numFmtId="165" fontId="22" fillId="2" borderId="3" xfId="0" applyNumberFormat="1" applyFont="1" applyFill="1" applyBorder="1" applyAlignment="1">
      <alignment horizontal="center" vertical="center"/>
    </xf>
    <xf numFmtId="168" fontId="10" fillId="2" borderId="3" xfId="0" applyNumberFormat="1" applyFont="1" applyFill="1" applyBorder="1" applyAlignment="1">
      <alignment horizontal="center" vertical="center"/>
    </xf>
    <xf numFmtId="165" fontId="10" fillId="2" borderId="3" xfId="0" applyNumberFormat="1" applyFont="1" applyFill="1" applyBorder="1" applyAlignment="1">
      <alignment horizontal="center" vertical="center"/>
    </xf>
    <xf numFmtId="165" fontId="35" fillId="2" borderId="3" xfId="0" applyNumberFormat="1" applyFont="1" applyFill="1" applyBorder="1" applyAlignment="1">
      <alignment horizontal="center" vertical="center"/>
    </xf>
    <xf numFmtId="3" fontId="22" fillId="0" borderId="3" xfId="0" applyNumberFormat="1" applyFont="1" applyBorder="1" applyAlignment="1">
      <alignment horizontal="center" vertical="center"/>
    </xf>
    <xf numFmtId="3" fontId="14" fillId="0" borderId="3" xfId="0" applyNumberFormat="1" applyFont="1" applyBorder="1" applyAlignment="1">
      <alignment horizontal="center" vertical="center"/>
    </xf>
    <xf numFmtId="3" fontId="37" fillId="0" borderId="3" xfId="0" applyNumberFormat="1" applyFont="1" applyBorder="1" applyAlignment="1">
      <alignment horizontal="center" vertical="center"/>
    </xf>
    <xf numFmtId="0" fontId="35" fillId="11" borderId="3" xfId="0" applyFont="1" applyFill="1" applyBorder="1" applyAlignment="1">
      <alignment horizontal="center" vertical="center"/>
    </xf>
    <xf numFmtId="3" fontId="11" fillId="9" borderId="3" xfId="0" applyNumberFormat="1" applyFont="1" applyFill="1" applyBorder="1" applyAlignment="1">
      <alignment horizontal="center" vertical="center"/>
    </xf>
    <xf numFmtId="0" fontId="12" fillId="9" borderId="10" xfId="0" applyFont="1" applyFill="1" applyBorder="1" applyAlignment="1">
      <alignment horizontal="center" vertical="center" wrapText="1"/>
    </xf>
    <xf numFmtId="0" fontId="12" fillId="9" borderId="3" xfId="0" applyFont="1" applyFill="1" applyBorder="1" applyAlignment="1">
      <alignment horizontal="center" vertical="top" wrapText="1"/>
    </xf>
    <xf numFmtId="0" fontId="11" fillId="6" borderId="3" xfId="1" applyFont="1" applyFill="1" applyBorder="1" applyAlignment="1">
      <alignment horizontal="center" vertical="center"/>
    </xf>
    <xf numFmtId="0" fontId="11" fillId="6" borderId="3" xfId="1" applyFont="1" applyFill="1" applyBorder="1" applyAlignment="1">
      <alignment horizontal="center" vertical="center" wrapText="1"/>
    </xf>
    <xf numFmtId="0" fontId="29" fillId="0" borderId="0" xfId="0" applyFont="1"/>
    <xf numFmtId="0" fontId="38" fillId="0" borderId="0" xfId="0" applyFont="1"/>
    <xf numFmtId="0" fontId="30" fillId="10" borderId="15" xfId="0" applyFont="1" applyFill="1" applyBorder="1"/>
    <xf numFmtId="0" fontId="30" fillId="10" borderId="19" xfId="0" applyFont="1" applyFill="1" applyBorder="1"/>
    <xf numFmtId="0" fontId="30" fillId="10" borderId="14" xfId="0" applyFont="1" applyFill="1" applyBorder="1"/>
    <xf numFmtId="4" fontId="20" fillId="2" borderId="0" xfId="0" applyNumberFormat="1" applyFont="1" applyFill="1" applyAlignment="1">
      <alignment vertical="center"/>
    </xf>
    <xf numFmtId="3" fontId="20" fillId="2" borderId="0" xfId="0" applyNumberFormat="1" applyFont="1" applyFill="1" applyAlignment="1">
      <alignment horizontal="right" vertical="center"/>
    </xf>
    <xf numFmtId="171" fontId="20" fillId="2" borderId="0" xfId="0" applyNumberFormat="1" applyFont="1" applyFill="1" applyAlignment="1">
      <alignment horizontal="right" vertical="center"/>
    </xf>
    <xf numFmtId="0" fontId="20" fillId="0" borderId="0" xfId="0" applyFont="1" applyAlignment="1">
      <alignment vertical="center"/>
    </xf>
    <xf numFmtId="9" fontId="20" fillId="0" borderId="0" xfId="0" applyNumberFormat="1" applyFont="1" applyAlignment="1">
      <alignment vertical="center"/>
    </xf>
    <xf numFmtId="3" fontId="15" fillId="10" borderId="16" xfId="0" applyNumberFormat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center"/>
    </xf>
    <xf numFmtId="10" fontId="11" fillId="0" borderId="0" xfId="11" applyNumberFormat="1" applyFont="1"/>
    <xf numFmtId="0" fontId="15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vertical="center"/>
    </xf>
    <xf numFmtId="0" fontId="12" fillId="2" borderId="0" xfId="7" applyFont="1" applyFill="1" applyBorder="1" applyAlignment="1">
      <alignment horizontal="center"/>
    </xf>
    <xf numFmtId="0" fontId="12" fillId="2" borderId="3" xfId="7" applyNumberFormat="1" applyFont="1" applyFill="1" applyBorder="1" applyAlignment="1">
      <alignment horizontal="center"/>
    </xf>
    <xf numFmtId="0" fontId="11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1" fillId="2" borderId="3" xfId="0" applyFont="1" applyFill="1" applyBorder="1" applyAlignment="1">
      <alignment horizontal="right"/>
    </xf>
    <xf numFmtId="0" fontId="15" fillId="2" borderId="3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left" vertical="center" wrapText="1"/>
    </xf>
    <xf numFmtId="0" fontId="17" fillId="0" borderId="4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17" fillId="9" borderId="4" xfId="0" applyFont="1" applyFill="1" applyBorder="1" applyAlignment="1">
      <alignment horizontal="left" vertical="center" wrapText="1"/>
    </xf>
    <xf numFmtId="0" fontId="17" fillId="9" borderId="6" xfId="0" applyFont="1" applyFill="1" applyBorder="1" applyAlignment="1">
      <alignment horizontal="left" vertical="center" wrapText="1"/>
    </xf>
    <xf numFmtId="0" fontId="17" fillId="10" borderId="3" xfId="0" applyFont="1" applyFill="1" applyBorder="1" applyAlignment="1">
      <alignment horizontal="center"/>
    </xf>
    <xf numFmtId="0" fontId="17" fillId="0" borderId="0" xfId="0" applyFont="1" applyFill="1" applyAlignment="1">
      <alignment horizontal="left" vertical="center" wrapText="1"/>
    </xf>
    <xf numFmtId="0" fontId="15" fillId="9" borderId="4" xfId="0" applyFont="1" applyFill="1" applyBorder="1" applyAlignment="1">
      <alignment horizontal="center" vertical="center" wrapText="1"/>
    </xf>
    <xf numFmtId="0" fontId="15" fillId="9" borderId="5" xfId="0" applyFont="1" applyFill="1" applyBorder="1" applyAlignment="1">
      <alignment horizontal="center" vertical="center" wrapText="1"/>
    </xf>
    <xf numFmtId="0" fontId="15" fillId="9" borderId="6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left" vertical="center" wrapText="1"/>
    </xf>
    <xf numFmtId="3" fontId="11" fillId="0" borderId="0" xfId="0" applyNumberFormat="1" applyFont="1" applyAlignment="1">
      <alignment horizontal="left" vertical="center" wrapText="1"/>
    </xf>
    <xf numFmtId="0" fontId="11" fillId="0" borderId="4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5" fillId="10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/>
    </xf>
    <xf numFmtId="0" fontId="11" fillId="10" borderId="16" xfId="0" applyFont="1" applyFill="1" applyBorder="1" applyAlignment="1">
      <alignment horizontal="center" vertical="center"/>
    </xf>
    <xf numFmtId="0" fontId="11" fillId="10" borderId="17" xfId="0" applyFont="1" applyFill="1" applyBorder="1" applyAlignment="1">
      <alignment horizontal="center" vertical="center"/>
    </xf>
    <xf numFmtId="4" fontId="15" fillId="2" borderId="4" xfId="0" applyNumberFormat="1" applyFont="1" applyFill="1" applyBorder="1" applyAlignment="1">
      <alignment horizontal="center"/>
    </xf>
    <xf numFmtId="4" fontId="15" fillId="2" borderId="6" xfId="0" applyNumberFormat="1" applyFont="1" applyFill="1" applyBorder="1" applyAlignment="1">
      <alignment horizontal="center"/>
    </xf>
    <xf numFmtId="0" fontId="15" fillId="9" borderId="4" xfId="0" applyFont="1" applyFill="1" applyBorder="1" applyAlignment="1">
      <alignment horizontal="center"/>
    </xf>
    <xf numFmtId="0" fontId="15" fillId="9" borderId="6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2" fontId="11" fillId="2" borderId="4" xfId="0" applyNumberFormat="1" applyFont="1" applyFill="1" applyBorder="1" applyAlignment="1">
      <alignment horizontal="center"/>
    </xf>
    <xf numFmtId="2" fontId="11" fillId="2" borderId="6" xfId="0" applyNumberFormat="1" applyFont="1" applyFill="1" applyBorder="1" applyAlignment="1">
      <alignment horizontal="center"/>
    </xf>
    <xf numFmtId="2" fontId="15" fillId="2" borderId="4" xfId="0" applyNumberFormat="1" applyFont="1" applyFill="1" applyBorder="1" applyAlignment="1">
      <alignment horizontal="center"/>
    </xf>
    <xf numFmtId="2" fontId="15" fillId="2" borderId="6" xfId="0" applyNumberFormat="1" applyFont="1" applyFill="1" applyBorder="1" applyAlignment="1">
      <alignment horizontal="center"/>
    </xf>
    <xf numFmtId="10" fontId="11" fillId="2" borderId="4" xfId="0" applyNumberFormat="1" applyFont="1" applyFill="1" applyBorder="1" applyAlignment="1">
      <alignment horizontal="center"/>
    </xf>
    <xf numFmtId="10" fontId="11" fillId="2" borderId="6" xfId="0" applyNumberFormat="1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left"/>
    </xf>
    <xf numFmtId="0" fontId="11" fillId="2" borderId="5" xfId="0" applyFont="1" applyFill="1" applyBorder="1" applyAlignment="1">
      <alignment horizontal="left"/>
    </xf>
    <xf numFmtId="0" fontId="11" fillId="2" borderId="6" xfId="0" applyFont="1" applyFill="1" applyBorder="1" applyAlignment="1">
      <alignment horizontal="left"/>
    </xf>
    <xf numFmtId="0" fontId="15" fillId="9" borderId="8" xfId="0" applyFont="1" applyFill="1" applyBorder="1" applyAlignment="1">
      <alignment horizontal="center" vertical="center"/>
    </xf>
    <xf numFmtId="0" fontId="15" fillId="9" borderId="2" xfId="0" applyFont="1" applyFill="1" applyBorder="1" applyAlignment="1">
      <alignment horizontal="center" vertical="center"/>
    </xf>
    <xf numFmtId="0" fontId="15" fillId="9" borderId="8" xfId="0" applyFont="1" applyFill="1" applyBorder="1" applyAlignment="1">
      <alignment horizontal="center"/>
    </xf>
    <xf numFmtId="0" fontId="15" fillId="9" borderId="2" xfId="0" applyFont="1" applyFill="1" applyBorder="1" applyAlignment="1">
      <alignment horizontal="center"/>
    </xf>
  </cellXfs>
  <cellStyles count="14">
    <cellStyle name="Comma 2" xfId="10" xr:uid="{00000000-0005-0000-0000-000001000000}"/>
    <cellStyle name="Excel Built-in Neutral" xfId="2" xr:uid="{00000000-0005-0000-0000-000002000000}"/>
    <cellStyle name="Excel Built-in Normal" xfId="9" xr:uid="{00000000-0005-0000-0000-000003000000}"/>
    <cellStyle name="Normal" xfId="0" builtinId="0"/>
    <cellStyle name="Normal 10 2 2" xfId="6" xr:uid="{00000000-0005-0000-0000-000005000000}"/>
    <cellStyle name="Normal 2" xfId="1" xr:uid="{00000000-0005-0000-0000-000006000000}"/>
    <cellStyle name="Normal 3" xfId="3" xr:uid="{00000000-0005-0000-0000-000007000000}"/>
    <cellStyle name="Normal 4" xfId="7" xr:uid="{00000000-0005-0000-0000-000008000000}"/>
    <cellStyle name="Normal 4 2" xfId="12" xr:uid="{00000000-0005-0000-0000-000009000000}"/>
    <cellStyle name="Normal 5" xfId="8" xr:uid="{00000000-0005-0000-0000-00000A000000}"/>
    <cellStyle name="Normal 5 2" xfId="13" xr:uid="{00000000-0005-0000-0000-00000B000000}"/>
    <cellStyle name="Parasts 2" xfId="4" xr:uid="{00000000-0005-0000-0000-00000C000000}"/>
    <cellStyle name="Parasts 3" xfId="5" xr:uid="{00000000-0005-0000-0000-00000D000000}"/>
    <cellStyle name="Percent" xfId="11" builtinId="5"/>
  </cellStyles>
  <dxfs count="0"/>
  <tableStyles count="0" defaultTableStyle="TableStyleMedium2" defaultPivotStyle="PivotStyleLight16"/>
  <colors>
    <mruColors>
      <color rgb="FFFF00FF"/>
      <color rgb="FF99FFCC"/>
      <color rgb="FF339933"/>
      <color rgb="FFFFCCFF"/>
      <color rgb="FF99FF99"/>
      <color rgb="FF006600"/>
      <color rgb="FF33CC33"/>
      <color rgb="FF00CC00"/>
      <color rgb="FF2E471D"/>
      <color rgb="FF1B29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B1:O26"/>
  <sheetViews>
    <sheetView showGridLines="0" tabSelected="1" topLeftCell="B1" zoomScale="86" zoomScaleNormal="86" workbookViewId="0">
      <selection activeCell="D30" sqref="D30"/>
    </sheetView>
  </sheetViews>
  <sheetFormatPr defaultColWidth="9.140625" defaultRowHeight="15" x14ac:dyDescent="0.25"/>
  <cols>
    <col min="1" max="1" width="4.28515625" style="385" customWidth="1"/>
    <col min="2" max="2" width="80.5703125" style="385" customWidth="1"/>
    <col min="3" max="6" width="15.5703125" style="405" customWidth="1"/>
    <col min="7" max="7" width="9.140625" style="385"/>
    <col min="8" max="8" width="10" style="385" bestFit="1" customWidth="1"/>
    <col min="9" max="13" width="9.140625" style="385"/>
    <col min="14" max="14" width="9.5703125" style="385" bestFit="1" customWidth="1"/>
    <col min="15" max="16384" width="9.140625" style="385"/>
  </cols>
  <sheetData>
    <row r="1" spans="2:15" x14ac:dyDescent="0.2">
      <c r="B1" s="406" t="s">
        <v>44</v>
      </c>
      <c r="C1" s="421" t="s">
        <v>241</v>
      </c>
      <c r="D1" s="408" t="s">
        <v>40</v>
      </c>
      <c r="E1" s="408" t="s">
        <v>41</v>
      </c>
      <c r="F1" s="408" t="s">
        <v>42</v>
      </c>
    </row>
    <row r="2" spans="2:15" x14ac:dyDescent="0.25">
      <c r="B2" s="407" t="s">
        <v>318</v>
      </c>
      <c r="C2" s="409"/>
      <c r="D2" s="409"/>
      <c r="E2" s="409"/>
      <c r="F2" s="409"/>
    </row>
    <row r="3" spans="2:15" hidden="1" x14ac:dyDescent="0.25">
      <c r="B3" s="384"/>
      <c r="C3" s="410"/>
      <c r="D3" s="410"/>
      <c r="E3" s="410"/>
      <c r="F3" s="410"/>
      <c r="G3" s="386"/>
      <c r="H3" s="386"/>
    </row>
    <row r="4" spans="2:15" x14ac:dyDescent="0.25">
      <c r="B4" s="387" t="s">
        <v>7</v>
      </c>
      <c r="C4" s="411">
        <f>SUM(C5,C10,C14,C17,C20,C23)</f>
        <v>2278397</v>
      </c>
      <c r="D4" s="411">
        <f>SUM(D5,D10,D14,D17,D20,D23)</f>
        <v>2275508</v>
      </c>
      <c r="E4" s="411">
        <f>SUM(E5,E10,E14,E17,E20,E23)</f>
        <v>0</v>
      </c>
      <c r="F4" s="411">
        <f>SUM(F5,F10,F14,F17,F20,F23)</f>
        <v>2889</v>
      </c>
      <c r="G4" s="388"/>
      <c r="H4" s="389"/>
    </row>
    <row r="5" spans="2:15" x14ac:dyDescent="0.25">
      <c r="B5" s="390" t="s">
        <v>8</v>
      </c>
      <c r="C5" s="412">
        <f>SUM(C6:C9)</f>
        <v>2095213</v>
      </c>
      <c r="D5" s="412">
        <f>SUM(D6:D9)</f>
        <v>2092730</v>
      </c>
      <c r="E5" s="412">
        <f t="shared" ref="E5:F5" si="0">SUM(E6:E9)</f>
        <v>0</v>
      </c>
      <c r="F5" s="412">
        <f t="shared" si="0"/>
        <v>2483</v>
      </c>
    </row>
    <row r="6" spans="2:15" x14ac:dyDescent="0.25">
      <c r="B6" s="391" t="s">
        <v>37</v>
      </c>
      <c r="C6" s="413">
        <v>492273</v>
      </c>
      <c r="D6" s="413">
        <v>492273</v>
      </c>
      <c r="E6" s="413"/>
      <c r="F6" s="413"/>
      <c r="G6" s="392"/>
      <c r="H6" s="392"/>
      <c r="I6" s="392"/>
      <c r="J6" s="392"/>
      <c r="K6" s="392"/>
      <c r="L6" s="392"/>
      <c r="M6" s="393"/>
      <c r="N6" s="394"/>
      <c r="O6" s="386"/>
    </row>
    <row r="7" spans="2:15" x14ac:dyDescent="0.25">
      <c r="B7" s="391" t="s">
        <v>2</v>
      </c>
      <c r="C7" s="414">
        <v>810859</v>
      </c>
      <c r="D7" s="413">
        <f t="shared" ref="D7:D8" si="1">C7</f>
        <v>810859</v>
      </c>
      <c r="E7" s="414"/>
      <c r="F7" s="414"/>
      <c r="G7" s="395"/>
      <c r="M7" s="386"/>
      <c r="N7" s="386"/>
      <c r="O7" s="386"/>
    </row>
    <row r="8" spans="2:15" x14ac:dyDescent="0.25">
      <c r="B8" s="391" t="s">
        <v>3</v>
      </c>
      <c r="C8" s="414">
        <v>789598</v>
      </c>
      <c r="D8" s="413">
        <f t="shared" si="1"/>
        <v>789598</v>
      </c>
      <c r="E8" s="414"/>
      <c r="F8" s="414"/>
      <c r="K8" s="395"/>
      <c r="M8" s="386"/>
      <c r="N8" s="396"/>
      <c r="O8" s="386"/>
    </row>
    <row r="9" spans="2:15" x14ac:dyDescent="0.25">
      <c r="B9" s="391" t="s">
        <v>13</v>
      </c>
      <c r="C9" s="414">
        <v>2483</v>
      </c>
      <c r="D9" s="414"/>
      <c r="E9" s="414"/>
      <c r="F9" s="414">
        <f>C9</f>
        <v>2483</v>
      </c>
      <c r="G9" s="392"/>
      <c r="H9" s="392"/>
      <c r="I9" s="397"/>
      <c r="J9" s="392"/>
      <c r="K9" s="392"/>
      <c r="M9" s="386"/>
      <c r="N9" s="396"/>
      <c r="O9" s="386"/>
    </row>
    <row r="10" spans="2:15" x14ac:dyDescent="0.25">
      <c r="B10" s="390" t="s">
        <v>10</v>
      </c>
      <c r="C10" s="412">
        <f>SUM(C11:C13)</f>
        <v>56725</v>
      </c>
      <c r="D10" s="412">
        <f>SUM(D11:D13)</f>
        <v>56725</v>
      </c>
      <c r="E10" s="412">
        <f>SUM(E11:E13)</f>
        <v>0</v>
      </c>
      <c r="F10" s="412">
        <f>SUM(F11:F13)</f>
        <v>0</v>
      </c>
      <c r="M10" s="386"/>
      <c r="N10" s="386"/>
      <c r="O10" s="386"/>
    </row>
    <row r="11" spans="2:15" x14ac:dyDescent="0.25">
      <c r="B11" s="391" t="s">
        <v>2</v>
      </c>
      <c r="C11" s="414">
        <v>5622</v>
      </c>
      <c r="D11" s="413">
        <f t="shared" ref="D11:D13" si="2">C11</f>
        <v>5622</v>
      </c>
      <c r="E11" s="414"/>
      <c r="F11" s="414"/>
      <c r="M11" s="386"/>
      <c r="N11" s="386"/>
      <c r="O11" s="386"/>
    </row>
    <row r="12" spans="2:15" x14ac:dyDescent="0.25">
      <c r="B12" s="391" t="s">
        <v>317</v>
      </c>
      <c r="C12" s="414">
        <v>774</v>
      </c>
      <c r="D12" s="413">
        <f t="shared" si="2"/>
        <v>774</v>
      </c>
      <c r="E12" s="414"/>
      <c r="F12" s="414"/>
      <c r="G12" s="398"/>
      <c r="H12" s="398"/>
      <c r="I12" s="398"/>
      <c r="J12" s="398"/>
      <c r="K12" s="398"/>
      <c r="L12" s="398"/>
      <c r="M12" s="399"/>
      <c r="N12" s="386"/>
      <c r="O12" s="386"/>
    </row>
    <row r="13" spans="2:15" x14ac:dyDescent="0.25">
      <c r="B13" s="391" t="s">
        <v>3</v>
      </c>
      <c r="C13" s="414">
        <v>50329</v>
      </c>
      <c r="D13" s="413">
        <f t="shared" si="2"/>
        <v>50329</v>
      </c>
      <c r="E13" s="414"/>
      <c r="F13" s="414"/>
      <c r="M13" s="386"/>
      <c r="N13" s="386"/>
      <c r="O13" s="386"/>
    </row>
    <row r="14" spans="2:15" x14ac:dyDescent="0.25">
      <c r="B14" s="390" t="s">
        <v>9</v>
      </c>
      <c r="C14" s="412">
        <f>SUM(C15:C16)</f>
        <v>49512</v>
      </c>
      <c r="D14" s="412">
        <f>SUM(D15:D16)</f>
        <v>49512</v>
      </c>
      <c r="E14" s="412">
        <f>SUM(E15:E16)</f>
        <v>0</v>
      </c>
      <c r="F14" s="412">
        <f>SUM(F15:F16)</f>
        <v>0</v>
      </c>
      <c r="M14" s="386"/>
      <c r="N14" s="386"/>
      <c r="O14" s="386"/>
    </row>
    <row r="15" spans="2:15" x14ac:dyDescent="0.2">
      <c r="B15" s="400" t="s">
        <v>38</v>
      </c>
      <c r="C15" s="415">
        <v>2454</v>
      </c>
      <c r="D15" s="413">
        <f t="shared" ref="D15:D16" si="3">C15</f>
        <v>2454</v>
      </c>
      <c r="E15" s="416"/>
      <c r="F15" s="416"/>
      <c r="M15" s="386"/>
      <c r="N15" s="386"/>
      <c r="O15" s="386"/>
    </row>
    <row r="16" spans="2:15" x14ac:dyDescent="0.25">
      <c r="B16" s="391" t="s">
        <v>3</v>
      </c>
      <c r="C16" s="414">
        <v>47058</v>
      </c>
      <c r="D16" s="413">
        <f t="shared" si="3"/>
        <v>47058</v>
      </c>
      <c r="E16" s="414"/>
      <c r="F16" s="414"/>
      <c r="M16" s="386"/>
      <c r="N16" s="396"/>
      <c r="O16" s="386"/>
    </row>
    <row r="17" spans="2:15" x14ac:dyDescent="0.25">
      <c r="B17" s="390" t="s">
        <v>6</v>
      </c>
      <c r="C17" s="412">
        <f>SUM(C18:C19)</f>
        <v>54012</v>
      </c>
      <c r="D17" s="412">
        <f t="shared" ref="D17:F17" si="4">SUM(D18:D19)</f>
        <v>54012</v>
      </c>
      <c r="E17" s="412">
        <f t="shared" si="4"/>
        <v>0</v>
      </c>
      <c r="F17" s="412">
        <f t="shared" si="4"/>
        <v>0</v>
      </c>
      <c r="M17" s="386"/>
      <c r="N17" s="386"/>
      <c r="O17" s="386"/>
    </row>
    <row r="18" spans="2:15" x14ac:dyDescent="0.25">
      <c r="B18" s="401" t="s">
        <v>5</v>
      </c>
      <c r="C18" s="414">
        <v>14639</v>
      </c>
      <c r="D18" s="413">
        <f t="shared" ref="D18:D19" si="5">C18</f>
        <v>14639</v>
      </c>
      <c r="E18" s="414"/>
      <c r="F18" s="414"/>
      <c r="M18" s="386"/>
    </row>
    <row r="19" spans="2:15" x14ac:dyDescent="0.25">
      <c r="B19" s="401" t="s">
        <v>3</v>
      </c>
      <c r="C19" s="414">
        <v>39373</v>
      </c>
      <c r="D19" s="413">
        <f t="shared" si="5"/>
        <v>39373</v>
      </c>
      <c r="E19" s="417"/>
      <c r="F19" s="417"/>
      <c r="M19" s="386"/>
    </row>
    <row r="20" spans="2:15" x14ac:dyDescent="0.25">
      <c r="B20" s="390" t="s">
        <v>1</v>
      </c>
      <c r="C20" s="412">
        <f>SUM(C21:C22)</f>
        <v>14923</v>
      </c>
      <c r="D20" s="412">
        <f>SUM(D21:D22)</f>
        <v>14923</v>
      </c>
      <c r="E20" s="412">
        <f>SUM(E21:E22)</f>
        <v>0</v>
      </c>
      <c r="F20" s="412">
        <f>SUM(F21:F22)</f>
        <v>0</v>
      </c>
      <c r="M20" s="386"/>
    </row>
    <row r="21" spans="2:15" x14ac:dyDescent="0.25">
      <c r="B21" s="391" t="s">
        <v>12</v>
      </c>
      <c r="C21" s="414">
        <v>4755</v>
      </c>
      <c r="D21" s="413">
        <f t="shared" ref="D21:D22" si="6">C21</f>
        <v>4755</v>
      </c>
      <c r="E21" s="414"/>
      <c r="F21" s="414"/>
      <c r="G21" s="402"/>
      <c r="H21" s="402"/>
      <c r="I21" s="402"/>
      <c r="M21" s="386"/>
    </row>
    <row r="22" spans="2:15" x14ac:dyDescent="0.25">
      <c r="B22" s="391" t="s">
        <v>11</v>
      </c>
      <c r="C22" s="414">
        <v>10168</v>
      </c>
      <c r="D22" s="413">
        <f t="shared" si="6"/>
        <v>10168</v>
      </c>
      <c r="E22" s="414"/>
      <c r="F22" s="414"/>
      <c r="H22" s="403"/>
      <c r="M22" s="386"/>
    </row>
    <row r="23" spans="2:15" x14ac:dyDescent="0.25">
      <c r="B23" s="390" t="s">
        <v>4</v>
      </c>
      <c r="C23" s="412">
        <f>SUM(C24:C26)</f>
        <v>8012</v>
      </c>
      <c r="D23" s="412">
        <f>SUM(D24:D25)</f>
        <v>7606</v>
      </c>
      <c r="E23" s="412">
        <f>SUM(E24:E25)</f>
        <v>0</v>
      </c>
      <c r="F23" s="412">
        <f>SUM(F24:F26)</f>
        <v>406</v>
      </c>
      <c r="M23" s="386"/>
    </row>
    <row r="24" spans="2:15" x14ac:dyDescent="0.25">
      <c r="B24" s="391" t="s">
        <v>0</v>
      </c>
      <c r="C24" s="414">
        <v>7352</v>
      </c>
      <c r="D24" s="413">
        <f t="shared" ref="D24:D25" si="7">C24</f>
        <v>7352</v>
      </c>
      <c r="E24" s="414"/>
      <c r="F24" s="414"/>
      <c r="M24" s="386"/>
    </row>
    <row r="25" spans="2:15" ht="15.75" customHeight="1" x14ac:dyDescent="0.25">
      <c r="B25" s="391" t="s">
        <v>39</v>
      </c>
      <c r="C25" s="414">
        <v>254</v>
      </c>
      <c r="D25" s="413">
        <f t="shared" si="7"/>
        <v>254</v>
      </c>
      <c r="E25" s="414"/>
      <c r="F25" s="414"/>
      <c r="G25" s="392"/>
      <c r="H25" s="392"/>
      <c r="I25" s="392"/>
    </row>
    <row r="26" spans="2:15" x14ac:dyDescent="0.25">
      <c r="B26" s="404" t="s">
        <v>237</v>
      </c>
      <c r="C26" s="418">
        <v>406</v>
      </c>
      <c r="D26" s="419"/>
      <c r="E26" s="419"/>
      <c r="F26" s="420">
        <v>406</v>
      </c>
      <c r="G26" s="398"/>
      <c r="H26" s="398"/>
      <c r="I26" s="398"/>
      <c r="J26" s="398"/>
      <c r="K26" s="398"/>
      <c r="L26" s="398"/>
      <c r="M26" s="398"/>
    </row>
  </sheetData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9" tint="0.59999389629810485"/>
  </sheetPr>
  <dimension ref="A1:M50"/>
  <sheetViews>
    <sheetView showGridLines="0" zoomScale="90" zoomScaleNormal="90" workbookViewId="0">
      <selection sqref="A1:A1048576"/>
    </sheetView>
  </sheetViews>
  <sheetFormatPr defaultRowHeight="12.75" x14ac:dyDescent="0.2"/>
  <cols>
    <col min="1" max="1" width="11.42578125" style="94" customWidth="1"/>
    <col min="2" max="2" width="22" style="94" customWidth="1"/>
    <col min="3" max="3" width="16.42578125" style="108" customWidth="1"/>
    <col min="4" max="4" width="14" style="94" customWidth="1"/>
    <col min="5" max="5" width="19.5703125" style="94" customWidth="1"/>
    <col min="6" max="6" width="16.42578125" style="94" customWidth="1"/>
    <col min="7" max="7" width="16.7109375" style="94" customWidth="1"/>
    <col min="8" max="8" width="14.28515625" style="94" customWidth="1"/>
    <col min="9" max="9" width="9.140625" style="94"/>
    <col min="10" max="10" width="9.28515625" style="94" customWidth="1"/>
    <col min="11" max="11" width="7.140625" style="94" customWidth="1"/>
    <col min="12" max="12" width="15.42578125" style="94" customWidth="1"/>
    <col min="13" max="16384" width="9.140625" style="94"/>
  </cols>
  <sheetData>
    <row r="1" spans="1:13" ht="63.75" customHeight="1" x14ac:dyDescent="0.2">
      <c r="F1" s="444" t="s">
        <v>312</v>
      </c>
      <c r="G1" s="444"/>
      <c r="H1" s="444"/>
    </row>
    <row r="2" spans="1:13" x14ac:dyDescent="0.2">
      <c r="A2" s="308" t="s">
        <v>278</v>
      </c>
      <c r="D2" s="97"/>
      <c r="E2" s="308"/>
      <c r="F2" s="308"/>
    </row>
    <row r="3" spans="1:13" ht="63.75" x14ac:dyDescent="0.2">
      <c r="A3" s="31" t="s">
        <v>14</v>
      </c>
      <c r="B3" s="32" t="s">
        <v>170</v>
      </c>
      <c r="C3" s="260" t="s">
        <v>171</v>
      </c>
      <c r="D3" s="112" t="s">
        <v>172</v>
      </c>
      <c r="E3" s="112" t="s">
        <v>173</v>
      </c>
      <c r="F3" s="112" t="s">
        <v>174</v>
      </c>
      <c r="G3" s="112" t="s">
        <v>175</v>
      </c>
      <c r="H3" s="112" t="s">
        <v>176</v>
      </c>
      <c r="I3" s="157"/>
      <c r="J3" s="329"/>
    </row>
    <row r="4" spans="1:13" x14ac:dyDescent="0.2">
      <c r="A4" s="113">
        <v>43983</v>
      </c>
      <c r="B4" s="82">
        <v>6</v>
      </c>
      <c r="C4" s="241">
        <f>((8/3)*B4)</f>
        <v>16</v>
      </c>
      <c r="D4" s="114">
        <v>0</v>
      </c>
      <c r="E4" s="114"/>
      <c r="F4" s="241">
        <f>((B4*8)/3)</f>
        <v>16</v>
      </c>
      <c r="G4" s="114">
        <f>((B4*8)/3)</f>
        <v>16</v>
      </c>
      <c r="H4" s="241">
        <f>((B4*8)/3)</f>
        <v>16</v>
      </c>
    </row>
    <row r="5" spans="1:13" x14ac:dyDescent="0.2">
      <c r="A5" s="113">
        <v>43984</v>
      </c>
      <c r="B5" s="82">
        <v>6</v>
      </c>
      <c r="C5" s="241">
        <f t="shared" ref="C5:C33" si="0">((8/3)*B5)</f>
        <v>16</v>
      </c>
      <c r="D5" s="114">
        <v>0</v>
      </c>
      <c r="E5" s="114"/>
      <c r="F5" s="241">
        <f t="shared" ref="F5:F33" si="1">((B5*8)/3)</f>
        <v>16</v>
      </c>
      <c r="G5" s="114">
        <f t="shared" ref="G5:G33" si="2">((B5*8)/3)</f>
        <v>16</v>
      </c>
      <c r="H5" s="241">
        <f t="shared" ref="H5:H33" si="3">((B5*8)/3)</f>
        <v>16</v>
      </c>
      <c r="J5" s="14"/>
      <c r="K5" s="14"/>
      <c r="L5" s="14"/>
    </row>
    <row r="6" spans="1:13" x14ac:dyDescent="0.2">
      <c r="A6" s="113">
        <v>43985</v>
      </c>
      <c r="B6" s="82">
        <v>6</v>
      </c>
      <c r="C6" s="241">
        <f t="shared" si="0"/>
        <v>16</v>
      </c>
      <c r="D6" s="114">
        <v>0</v>
      </c>
      <c r="E6" s="114"/>
      <c r="F6" s="241">
        <f t="shared" si="1"/>
        <v>16</v>
      </c>
      <c r="G6" s="114">
        <f t="shared" si="2"/>
        <v>16</v>
      </c>
      <c r="H6" s="241">
        <f t="shared" si="3"/>
        <v>16</v>
      </c>
    </row>
    <row r="7" spans="1:13" x14ac:dyDescent="0.2">
      <c r="A7" s="113">
        <v>43986</v>
      </c>
      <c r="B7" s="82">
        <v>6</v>
      </c>
      <c r="C7" s="241">
        <f t="shared" si="0"/>
        <v>16</v>
      </c>
      <c r="D7" s="114">
        <v>0</v>
      </c>
      <c r="E7" s="114"/>
      <c r="F7" s="241">
        <f t="shared" si="1"/>
        <v>16</v>
      </c>
      <c r="G7" s="114">
        <f t="shared" si="2"/>
        <v>16</v>
      </c>
      <c r="H7" s="241">
        <f t="shared" si="3"/>
        <v>16</v>
      </c>
    </row>
    <row r="8" spans="1:13" ht="12.75" customHeight="1" x14ac:dyDescent="0.2">
      <c r="A8" s="113">
        <v>43987</v>
      </c>
      <c r="B8" s="82">
        <v>6</v>
      </c>
      <c r="C8" s="241">
        <f t="shared" si="0"/>
        <v>16</v>
      </c>
      <c r="D8" s="114">
        <v>0</v>
      </c>
      <c r="E8" s="114"/>
      <c r="F8" s="241">
        <f t="shared" si="1"/>
        <v>16</v>
      </c>
      <c r="G8" s="114">
        <f t="shared" si="2"/>
        <v>16</v>
      </c>
      <c r="H8" s="241">
        <f t="shared" si="3"/>
        <v>16</v>
      </c>
      <c r="L8" s="330"/>
      <c r="M8" s="331" t="s">
        <v>177</v>
      </c>
    </row>
    <row r="9" spans="1:13" ht="15" customHeight="1" x14ac:dyDescent="0.2">
      <c r="A9" s="113">
        <v>43988</v>
      </c>
      <c r="B9" s="82">
        <v>3</v>
      </c>
      <c r="C9" s="241">
        <f t="shared" si="0"/>
        <v>8</v>
      </c>
      <c r="D9" s="114">
        <v>0</v>
      </c>
      <c r="E9" s="114">
        <v>6</v>
      </c>
      <c r="F9" s="241">
        <f t="shared" si="1"/>
        <v>8</v>
      </c>
      <c r="G9" s="241">
        <f t="shared" si="2"/>
        <v>8</v>
      </c>
      <c r="H9" s="241">
        <f t="shared" si="3"/>
        <v>8</v>
      </c>
      <c r="L9" s="330" t="s">
        <v>171</v>
      </c>
      <c r="M9" s="83">
        <v>9.44</v>
      </c>
    </row>
    <row r="10" spans="1:13" ht="12.75" customHeight="1" x14ac:dyDescent="0.2">
      <c r="A10" s="113">
        <v>43989</v>
      </c>
      <c r="B10" s="82">
        <v>3</v>
      </c>
      <c r="C10" s="241">
        <f t="shared" si="0"/>
        <v>8</v>
      </c>
      <c r="D10" s="114">
        <v>0</v>
      </c>
      <c r="E10" s="114"/>
      <c r="F10" s="241">
        <f t="shared" si="1"/>
        <v>8</v>
      </c>
      <c r="G10" s="241">
        <f t="shared" si="2"/>
        <v>8</v>
      </c>
      <c r="H10" s="241">
        <f t="shared" si="3"/>
        <v>8</v>
      </c>
      <c r="L10" s="330" t="s">
        <v>178</v>
      </c>
      <c r="M10" s="83">
        <v>6.29</v>
      </c>
    </row>
    <row r="11" spans="1:13" ht="12.75" customHeight="1" x14ac:dyDescent="0.2">
      <c r="A11" s="113">
        <v>43990</v>
      </c>
      <c r="B11" s="82">
        <v>6</v>
      </c>
      <c r="C11" s="241">
        <f t="shared" si="0"/>
        <v>16</v>
      </c>
      <c r="D11" s="114">
        <v>0</v>
      </c>
      <c r="E11" s="114"/>
      <c r="F11" s="241">
        <f t="shared" si="1"/>
        <v>16</v>
      </c>
      <c r="G11" s="114">
        <f t="shared" si="2"/>
        <v>16</v>
      </c>
      <c r="H11" s="241">
        <f t="shared" si="3"/>
        <v>16</v>
      </c>
      <c r="L11" s="330" t="s">
        <v>174</v>
      </c>
      <c r="M11" s="83">
        <v>0.48</v>
      </c>
    </row>
    <row r="12" spans="1:13" ht="11.25" customHeight="1" x14ac:dyDescent="0.2">
      <c r="A12" s="113">
        <v>43991</v>
      </c>
      <c r="B12" s="82">
        <v>6</v>
      </c>
      <c r="C12" s="241">
        <f t="shared" si="0"/>
        <v>16</v>
      </c>
      <c r="D12" s="114">
        <v>0</v>
      </c>
      <c r="E12" s="114"/>
      <c r="F12" s="241">
        <f t="shared" si="1"/>
        <v>16</v>
      </c>
      <c r="G12" s="114">
        <f t="shared" si="2"/>
        <v>16</v>
      </c>
      <c r="H12" s="241">
        <f t="shared" si="3"/>
        <v>16</v>
      </c>
      <c r="L12" s="330" t="s">
        <v>179</v>
      </c>
      <c r="M12" s="83">
        <v>1.93</v>
      </c>
    </row>
    <row r="13" spans="1:13" x14ac:dyDescent="0.2">
      <c r="A13" s="113">
        <v>43992</v>
      </c>
      <c r="B13" s="82">
        <v>6</v>
      </c>
      <c r="C13" s="241">
        <f t="shared" si="0"/>
        <v>16</v>
      </c>
      <c r="D13" s="114">
        <v>0</v>
      </c>
      <c r="E13" s="114"/>
      <c r="F13" s="241">
        <f t="shared" si="1"/>
        <v>16</v>
      </c>
      <c r="G13" s="114">
        <f t="shared" si="2"/>
        <v>16</v>
      </c>
      <c r="H13" s="241">
        <f t="shared" si="3"/>
        <v>16</v>
      </c>
    </row>
    <row r="14" spans="1:13" x14ac:dyDescent="0.2">
      <c r="A14" s="113">
        <v>43993</v>
      </c>
      <c r="B14" s="82">
        <v>6</v>
      </c>
      <c r="C14" s="241">
        <f t="shared" si="0"/>
        <v>16</v>
      </c>
      <c r="D14" s="114">
        <v>0</v>
      </c>
      <c r="E14" s="85"/>
      <c r="F14" s="241">
        <f t="shared" si="1"/>
        <v>16</v>
      </c>
      <c r="G14" s="114">
        <f t="shared" si="2"/>
        <v>16</v>
      </c>
      <c r="H14" s="241">
        <f t="shared" si="3"/>
        <v>16</v>
      </c>
    </row>
    <row r="15" spans="1:13" x14ac:dyDescent="0.2">
      <c r="A15" s="113">
        <v>43994</v>
      </c>
      <c r="B15" s="82">
        <v>6</v>
      </c>
      <c r="C15" s="241">
        <f t="shared" si="0"/>
        <v>16</v>
      </c>
      <c r="D15" s="114">
        <v>0</v>
      </c>
      <c r="E15" s="85">
        <v>6</v>
      </c>
      <c r="F15" s="241">
        <f t="shared" si="1"/>
        <v>16</v>
      </c>
      <c r="G15" s="114">
        <f t="shared" si="2"/>
        <v>16</v>
      </c>
      <c r="H15" s="241">
        <f t="shared" si="3"/>
        <v>16</v>
      </c>
    </row>
    <row r="16" spans="1:13" x14ac:dyDescent="0.2">
      <c r="A16" s="113">
        <v>43995</v>
      </c>
      <c r="B16" s="82">
        <v>6</v>
      </c>
      <c r="C16" s="241">
        <f t="shared" si="0"/>
        <v>16</v>
      </c>
      <c r="D16" s="114">
        <v>0</v>
      </c>
      <c r="E16" s="85"/>
      <c r="F16" s="241">
        <f t="shared" si="1"/>
        <v>16</v>
      </c>
      <c r="G16" s="114">
        <f t="shared" si="2"/>
        <v>16</v>
      </c>
      <c r="H16" s="241">
        <f t="shared" si="3"/>
        <v>16</v>
      </c>
    </row>
    <row r="17" spans="1:12" x14ac:dyDescent="0.2">
      <c r="A17" s="113">
        <v>43996</v>
      </c>
      <c r="B17" s="82">
        <v>3</v>
      </c>
      <c r="C17" s="241">
        <f t="shared" si="0"/>
        <v>8</v>
      </c>
      <c r="D17" s="114">
        <v>0</v>
      </c>
      <c r="E17" s="85"/>
      <c r="F17" s="241">
        <f t="shared" si="1"/>
        <v>8</v>
      </c>
      <c r="G17" s="332">
        <f t="shared" si="2"/>
        <v>8</v>
      </c>
      <c r="H17" s="241">
        <f t="shared" si="3"/>
        <v>8</v>
      </c>
    </row>
    <row r="18" spans="1:12" x14ac:dyDescent="0.2">
      <c r="A18" s="113">
        <v>43997</v>
      </c>
      <c r="B18" s="82">
        <v>6</v>
      </c>
      <c r="C18" s="241">
        <f t="shared" si="0"/>
        <v>16</v>
      </c>
      <c r="D18" s="114">
        <v>0</v>
      </c>
      <c r="E18" s="85"/>
      <c r="F18" s="241">
        <f t="shared" si="1"/>
        <v>16</v>
      </c>
      <c r="G18" s="114">
        <f t="shared" si="2"/>
        <v>16</v>
      </c>
      <c r="H18" s="114">
        <f t="shared" si="3"/>
        <v>16</v>
      </c>
    </row>
    <row r="19" spans="1:12" x14ac:dyDescent="0.2">
      <c r="A19" s="113">
        <v>43998</v>
      </c>
      <c r="B19" s="82">
        <v>6</v>
      </c>
      <c r="C19" s="241">
        <f t="shared" si="0"/>
        <v>16</v>
      </c>
      <c r="D19" s="114">
        <v>0</v>
      </c>
      <c r="E19" s="85"/>
      <c r="F19" s="241">
        <f t="shared" si="1"/>
        <v>16</v>
      </c>
      <c r="G19" s="114">
        <f t="shared" si="2"/>
        <v>16</v>
      </c>
      <c r="H19" s="114">
        <f t="shared" si="3"/>
        <v>16</v>
      </c>
    </row>
    <row r="20" spans="1:12" x14ac:dyDescent="0.2">
      <c r="A20" s="113">
        <v>43999</v>
      </c>
      <c r="B20" s="82">
        <v>6</v>
      </c>
      <c r="C20" s="241">
        <f t="shared" si="0"/>
        <v>16</v>
      </c>
      <c r="D20" s="114">
        <v>0</v>
      </c>
      <c r="E20" s="85"/>
      <c r="F20" s="241">
        <f t="shared" si="1"/>
        <v>16</v>
      </c>
      <c r="G20" s="114">
        <f t="shared" si="2"/>
        <v>16</v>
      </c>
      <c r="H20" s="114">
        <f t="shared" si="3"/>
        <v>16</v>
      </c>
    </row>
    <row r="21" spans="1:12" x14ac:dyDescent="0.2">
      <c r="A21" s="113">
        <v>44000</v>
      </c>
      <c r="B21" s="82">
        <v>6</v>
      </c>
      <c r="C21" s="241">
        <f t="shared" si="0"/>
        <v>16</v>
      </c>
      <c r="D21" s="114">
        <v>0</v>
      </c>
      <c r="E21" s="85"/>
      <c r="F21" s="241">
        <f t="shared" si="1"/>
        <v>16</v>
      </c>
      <c r="G21" s="114">
        <f t="shared" si="2"/>
        <v>16</v>
      </c>
      <c r="H21" s="114">
        <f t="shared" si="3"/>
        <v>16</v>
      </c>
    </row>
    <row r="22" spans="1:12" x14ac:dyDescent="0.2">
      <c r="A22" s="113">
        <v>44001</v>
      </c>
      <c r="B22" s="82">
        <v>6</v>
      </c>
      <c r="C22" s="241">
        <f t="shared" si="0"/>
        <v>16</v>
      </c>
      <c r="D22" s="114">
        <v>0</v>
      </c>
      <c r="E22" s="85"/>
      <c r="F22" s="241">
        <f t="shared" si="1"/>
        <v>16</v>
      </c>
      <c r="G22" s="114">
        <f t="shared" si="2"/>
        <v>16</v>
      </c>
      <c r="H22" s="114">
        <f t="shared" si="3"/>
        <v>16</v>
      </c>
    </row>
    <row r="23" spans="1:12" x14ac:dyDescent="0.2">
      <c r="A23" s="113">
        <v>44002</v>
      </c>
      <c r="B23" s="82">
        <v>3</v>
      </c>
      <c r="C23" s="241">
        <f t="shared" si="0"/>
        <v>8</v>
      </c>
      <c r="D23" s="114">
        <v>0</v>
      </c>
      <c r="E23" s="85">
        <v>6</v>
      </c>
      <c r="F23" s="241">
        <f t="shared" si="1"/>
        <v>8</v>
      </c>
      <c r="G23" s="114">
        <f t="shared" si="2"/>
        <v>8</v>
      </c>
      <c r="H23" s="114">
        <f t="shared" si="3"/>
        <v>8</v>
      </c>
    </row>
    <row r="24" spans="1:12" x14ac:dyDescent="0.2">
      <c r="A24" s="113">
        <v>44003</v>
      </c>
      <c r="B24" s="82">
        <v>3</v>
      </c>
      <c r="C24" s="241">
        <f t="shared" si="0"/>
        <v>8</v>
      </c>
      <c r="D24" s="114">
        <v>0</v>
      </c>
      <c r="E24" s="85"/>
      <c r="F24" s="241">
        <f t="shared" si="1"/>
        <v>8</v>
      </c>
      <c r="G24" s="114">
        <f t="shared" si="2"/>
        <v>8</v>
      </c>
      <c r="H24" s="114">
        <f t="shared" si="3"/>
        <v>8</v>
      </c>
    </row>
    <row r="25" spans="1:12" x14ac:dyDescent="0.2">
      <c r="A25" s="113">
        <v>44004</v>
      </c>
      <c r="B25" s="82">
        <v>3</v>
      </c>
      <c r="C25" s="241">
        <f t="shared" si="0"/>
        <v>8</v>
      </c>
      <c r="D25" s="114">
        <v>0</v>
      </c>
      <c r="E25" s="85"/>
      <c r="F25" s="241">
        <f t="shared" si="1"/>
        <v>8</v>
      </c>
      <c r="G25" s="114">
        <f t="shared" si="2"/>
        <v>8</v>
      </c>
      <c r="H25" s="114">
        <f t="shared" si="3"/>
        <v>8</v>
      </c>
    </row>
    <row r="26" spans="1:12" x14ac:dyDescent="0.2">
      <c r="A26" s="113">
        <v>44005</v>
      </c>
      <c r="B26" s="82"/>
      <c r="C26" s="241"/>
      <c r="D26" s="114"/>
      <c r="E26" s="85"/>
      <c r="F26" s="241"/>
      <c r="G26" s="114"/>
      <c r="H26" s="114"/>
    </row>
    <row r="27" spans="1:12" x14ac:dyDescent="0.2">
      <c r="A27" s="113">
        <v>44006</v>
      </c>
      <c r="B27" s="82"/>
      <c r="C27" s="241"/>
      <c r="D27" s="114"/>
      <c r="E27" s="85"/>
      <c r="F27" s="241"/>
      <c r="G27" s="114"/>
      <c r="H27" s="114"/>
    </row>
    <row r="28" spans="1:12" x14ac:dyDescent="0.2">
      <c r="A28" s="113">
        <v>44007</v>
      </c>
      <c r="B28" s="82">
        <v>3</v>
      </c>
      <c r="C28" s="241">
        <f t="shared" si="0"/>
        <v>8</v>
      </c>
      <c r="D28" s="114">
        <v>0</v>
      </c>
      <c r="E28" s="85"/>
      <c r="F28" s="241">
        <f t="shared" si="1"/>
        <v>8</v>
      </c>
      <c r="G28" s="114">
        <f t="shared" si="2"/>
        <v>8</v>
      </c>
      <c r="H28" s="114">
        <f t="shared" si="3"/>
        <v>8</v>
      </c>
      <c r="J28" s="293" t="s">
        <v>261</v>
      </c>
      <c r="K28" s="293" t="s">
        <v>262</v>
      </c>
      <c r="L28" s="293" t="s">
        <v>49</v>
      </c>
    </row>
    <row r="29" spans="1:12" x14ac:dyDescent="0.2">
      <c r="A29" s="113">
        <v>44008</v>
      </c>
      <c r="B29" s="82">
        <v>6</v>
      </c>
      <c r="C29" s="241">
        <f t="shared" si="0"/>
        <v>16</v>
      </c>
      <c r="D29" s="114">
        <v>0</v>
      </c>
      <c r="E29" s="85"/>
      <c r="F29" s="241">
        <f t="shared" si="1"/>
        <v>16</v>
      </c>
      <c r="G29" s="114">
        <f t="shared" si="2"/>
        <v>16</v>
      </c>
      <c r="H29" s="114">
        <f t="shared" si="3"/>
        <v>16</v>
      </c>
      <c r="J29" s="222" t="s">
        <v>263</v>
      </c>
      <c r="K29" s="227">
        <v>114</v>
      </c>
      <c r="L29" s="228">
        <f>K29/K31</f>
        <v>6.8263473053892217E-3</v>
      </c>
    </row>
    <row r="30" spans="1:12" x14ac:dyDescent="0.2">
      <c r="A30" s="113">
        <v>44009</v>
      </c>
      <c r="B30" s="82">
        <v>3</v>
      </c>
      <c r="C30" s="241">
        <f t="shared" si="0"/>
        <v>8</v>
      </c>
      <c r="D30" s="114">
        <v>0</v>
      </c>
      <c r="E30" s="85">
        <v>6</v>
      </c>
      <c r="F30" s="241">
        <f t="shared" si="1"/>
        <v>8</v>
      </c>
      <c r="G30" s="114">
        <f t="shared" si="2"/>
        <v>8</v>
      </c>
      <c r="H30" s="114">
        <f t="shared" si="3"/>
        <v>8</v>
      </c>
      <c r="J30" s="222" t="s">
        <v>53</v>
      </c>
      <c r="K30" s="227">
        <v>16586</v>
      </c>
      <c r="L30" s="228">
        <f>K30/K31</f>
        <v>0.99317365269461078</v>
      </c>
    </row>
    <row r="31" spans="1:12" x14ac:dyDescent="0.2">
      <c r="A31" s="113">
        <v>44010</v>
      </c>
      <c r="B31" s="82">
        <v>3</v>
      </c>
      <c r="C31" s="241">
        <f t="shared" si="0"/>
        <v>8</v>
      </c>
      <c r="D31" s="114">
        <v>0</v>
      </c>
      <c r="E31" s="85"/>
      <c r="F31" s="241">
        <f t="shared" si="1"/>
        <v>8</v>
      </c>
      <c r="G31" s="114">
        <f t="shared" si="2"/>
        <v>8</v>
      </c>
      <c r="H31" s="114">
        <f t="shared" si="3"/>
        <v>8</v>
      </c>
      <c r="J31" s="222" t="s">
        <v>19</v>
      </c>
      <c r="K31" s="227">
        <f>K29+K30</f>
        <v>16700</v>
      </c>
      <c r="L31" s="295">
        <v>1</v>
      </c>
    </row>
    <row r="32" spans="1:12" x14ac:dyDescent="0.2">
      <c r="A32" s="113">
        <v>44011</v>
      </c>
      <c r="B32" s="82">
        <v>6</v>
      </c>
      <c r="C32" s="241">
        <f t="shared" si="0"/>
        <v>16</v>
      </c>
      <c r="D32" s="114">
        <v>0</v>
      </c>
      <c r="E32" s="85"/>
      <c r="F32" s="241">
        <f t="shared" si="1"/>
        <v>16</v>
      </c>
      <c r="G32" s="114">
        <f t="shared" si="2"/>
        <v>16</v>
      </c>
      <c r="H32" s="114">
        <f t="shared" si="3"/>
        <v>16</v>
      </c>
    </row>
    <row r="33" spans="1:12" x14ac:dyDescent="0.2">
      <c r="A33" s="113">
        <v>44012</v>
      </c>
      <c r="B33" s="82">
        <v>6</v>
      </c>
      <c r="C33" s="241">
        <f t="shared" si="0"/>
        <v>16</v>
      </c>
      <c r="D33" s="114">
        <v>0</v>
      </c>
      <c r="E33" s="85"/>
      <c r="F33" s="241">
        <f t="shared" si="1"/>
        <v>16</v>
      </c>
      <c r="G33" s="114">
        <f t="shared" si="2"/>
        <v>16</v>
      </c>
      <c r="H33" s="114">
        <f t="shared" si="3"/>
        <v>16</v>
      </c>
    </row>
    <row r="34" spans="1:12" x14ac:dyDescent="0.2">
      <c r="A34" s="113"/>
      <c r="B34" s="85"/>
      <c r="C34" s="242"/>
      <c r="D34" s="114"/>
      <c r="E34" s="85"/>
      <c r="F34" s="85"/>
      <c r="G34" s="85"/>
      <c r="H34" s="85"/>
    </row>
    <row r="35" spans="1:12" x14ac:dyDescent="0.2">
      <c r="A35" s="239"/>
      <c r="B35" s="85"/>
      <c r="C35" s="242">
        <f>SUM(C4:C34)</f>
        <v>376</v>
      </c>
      <c r="D35" s="85"/>
      <c r="E35" s="85">
        <f>SUM(E4:E34)</f>
        <v>24</v>
      </c>
      <c r="F35" s="242">
        <f>SUM(F4:F34)</f>
        <v>376</v>
      </c>
      <c r="G35" s="85">
        <f>SUM(G4:G34)</f>
        <v>376</v>
      </c>
      <c r="H35" s="242">
        <f>SUM(H4:H34)</f>
        <v>376</v>
      </c>
    </row>
    <row r="36" spans="1:12" ht="25.5" x14ac:dyDescent="0.2">
      <c r="A36" s="114" t="s">
        <v>180</v>
      </c>
      <c r="B36" s="183">
        <f>C36+E36+F36+G36+H36</f>
        <v>4787.04</v>
      </c>
      <c r="C36" s="337">
        <f>C35*M9</f>
        <v>3549.4399999999996</v>
      </c>
      <c r="D36" s="85"/>
      <c r="E36" s="85">
        <f>E35*M10</f>
        <v>150.96</v>
      </c>
      <c r="F36" s="85">
        <f>F35*M11</f>
        <v>180.48</v>
      </c>
      <c r="G36" s="184">
        <f>G35*M11</f>
        <v>180.48</v>
      </c>
      <c r="H36" s="85">
        <f>H35*M12</f>
        <v>725.68</v>
      </c>
      <c r="I36" s="102"/>
      <c r="J36" s="240"/>
      <c r="K36" s="108"/>
    </row>
    <row r="37" spans="1:12" ht="13.5" thickBot="1" x14ac:dyDescent="0.25"/>
    <row r="38" spans="1:12" ht="15" customHeight="1" thickBot="1" x14ac:dyDescent="0.25">
      <c r="B38" s="146"/>
      <c r="C38" s="290" t="s">
        <v>181</v>
      </c>
      <c r="D38" s="239" t="s">
        <v>182</v>
      </c>
      <c r="F38" s="471" t="s">
        <v>279</v>
      </c>
      <c r="G38" s="472"/>
      <c r="H38" s="339">
        <f>ROUNDUP(B36*L30,0)</f>
        <v>4755</v>
      </c>
    </row>
    <row r="39" spans="1:12" x14ac:dyDescent="0.2">
      <c r="B39" s="28" t="s">
        <v>183</v>
      </c>
      <c r="C39" s="73">
        <v>0</v>
      </c>
      <c r="D39" s="73">
        <f>((C39*0.21)+C39)</f>
        <v>0</v>
      </c>
      <c r="H39" s="218"/>
      <c r="I39" s="157"/>
      <c r="J39" s="157"/>
      <c r="K39" s="157"/>
      <c r="L39" s="157"/>
    </row>
    <row r="40" spans="1:12" x14ac:dyDescent="0.2">
      <c r="B40" s="146" t="s">
        <v>184</v>
      </c>
      <c r="C40" s="73">
        <v>5.2</v>
      </c>
      <c r="D40" s="73">
        <f t="shared" ref="D40:D43" si="4">((C40*0.21)+C40)</f>
        <v>6.2919999999999998</v>
      </c>
      <c r="I40" s="157"/>
      <c r="J40" s="157"/>
      <c r="K40" s="157"/>
      <c r="L40" s="157"/>
    </row>
    <row r="41" spans="1:12" x14ac:dyDescent="0.2">
      <c r="B41" s="28" t="s">
        <v>185</v>
      </c>
      <c r="C41" s="73">
        <v>1.6</v>
      </c>
      <c r="D41" s="73">
        <v>1.93</v>
      </c>
      <c r="I41" s="298"/>
      <c r="J41" s="298"/>
      <c r="K41" s="298"/>
      <c r="L41" s="157"/>
    </row>
    <row r="42" spans="1:12" x14ac:dyDescent="0.2">
      <c r="B42" s="146" t="s">
        <v>186</v>
      </c>
      <c r="C42" s="73">
        <v>7.8</v>
      </c>
      <c r="D42" s="73">
        <v>9.44</v>
      </c>
      <c r="I42" s="299"/>
      <c r="J42" s="300"/>
      <c r="K42" s="301"/>
      <c r="L42" s="157"/>
    </row>
    <row r="43" spans="1:12" x14ac:dyDescent="0.2">
      <c r="B43" s="146" t="s">
        <v>187</v>
      </c>
      <c r="C43" s="73">
        <v>0.4</v>
      </c>
      <c r="D43" s="73">
        <f t="shared" si="4"/>
        <v>0.48400000000000004</v>
      </c>
      <c r="I43" s="299"/>
      <c r="J43" s="300"/>
      <c r="K43" s="301"/>
      <c r="L43" s="157"/>
    </row>
    <row r="44" spans="1:12" x14ac:dyDescent="0.2">
      <c r="B44" s="304" t="s">
        <v>188</v>
      </c>
      <c r="C44" s="333"/>
      <c r="D44" s="274">
        <f>SUM(D39:D43)</f>
        <v>18.146000000000001</v>
      </c>
      <c r="I44" s="299"/>
      <c r="J44" s="300"/>
      <c r="K44" s="334"/>
      <c r="L44" s="157"/>
    </row>
    <row r="45" spans="1:12" x14ac:dyDescent="0.2">
      <c r="B45" s="338" t="s">
        <v>189</v>
      </c>
      <c r="C45" s="333"/>
      <c r="D45" s="268">
        <f>D44-D40</f>
        <v>11.854000000000001</v>
      </c>
      <c r="I45" s="157"/>
      <c r="J45" s="157"/>
      <c r="K45" s="157"/>
      <c r="L45" s="157"/>
    </row>
    <row r="46" spans="1:12" x14ac:dyDescent="0.2">
      <c r="F46" s="77"/>
      <c r="G46" s="77"/>
      <c r="H46" s="77"/>
      <c r="I46" s="77"/>
      <c r="J46" s="77"/>
      <c r="K46" s="77"/>
      <c r="L46" s="77"/>
    </row>
    <row r="47" spans="1:12" x14ac:dyDescent="0.2">
      <c r="E47" s="77"/>
      <c r="F47" s="251"/>
      <c r="G47" s="336"/>
      <c r="H47" s="77"/>
      <c r="I47" s="77"/>
      <c r="J47" s="303"/>
      <c r="K47" s="335"/>
      <c r="L47" s="77"/>
    </row>
    <row r="48" spans="1:12" x14ac:dyDescent="0.2">
      <c r="F48" s="77"/>
      <c r="G48" s="77"/>
      <c r="H48" s="77"/>
      <c r="I48" s="77"/>
      <c r="J48" s="77"/>
      <c r="K48" s="77"/>
      <c r="L48" s="77"/>
    </row>
    <row r="49" spans="6:12" x14ac:dyDescent="0.2">
      <c r="F49" s="77"/>
      <c r="G49" s="77"/>
      <c r="H49" s="77"/>
      <c r="I49" s="77"/>
      <c r="J49" s="77"/>
      <c r="K49" s="77"/>
      <c r="L49" s="77"/>
    </row>
    <row r="50" spans="6:12" x14ac:dyDescent="0.2">
      <c r="F50" s="77"/>
      <c r="G50" s="77"/>
      <c r="H50" s="77"/>
      <c r="I50" s="77"/>
      <c r="J50" s="77"/>
      <c r="K50" s="77"/>
      <c r="L50" s="77"/>
    </row>
  </sheetData>
  <mergeCells count="2">
    <mergeCell ref="F1:H1"/>
    <mergeCell ref="F38:G38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9" tint="0.59999389629810485"/>
  </sheetPr>
  <dimension ref="A1:J19"/>
  <sheetViews>
    <sheetView workbookViewId="0">
      <selection activeCell="B13" sqref="B13"/>
    </sheetView>
  </sheetViews>
  <sheetFormatPr defaultRowHeight="12.75" x14ac:dyDescent="0.2"/>
  <cols>
    <col min="1" max="4" width="9.140625" style="77"/>
    <col min="5" max="5" width="21.28515625" style="77" customWidth="1"/>
    <col min="6" max="6" width="22.85546875" style="77" customWidth="1"/>
    <col min="7" max="7" width="10.140625" style="77" bestFit="1" customWidth="1"/>
    <col min="8" max="16384" width="9.140625" style="77"/>
  </cols>
  <sheetData>
    <row r="1" spans="1:10" ht="58.5" customHeight="1" x14ac:dyDescent="0.2">
      <c r="F1" s="448" t="s">
        <v>313</v>
      </c>
      <c r="G1" s="448"/>
      <c r="H1" s="448"/>
      <c r="I1" s="448"/>
    </row>
    <row r="2" spans="1:10" x14ac:dyDescent="0.2">
      <c r="A2" s="348" t="s">
        <v>280</v>
      </c>
      <c r="B2" s="94"/>
      <c r="C2" s="94"/>
      <c r="D2" s="94"/>
      <c r="F2" s="297"/>
      <c r="G2" s="340"/>
      <c r="H2" s="297"/>
      <c r="I2" s="297"/>
      <c r="J2" s="297"/>
    </row>
    <row r="3" spans="1:10" x14ac:dyDescent="0.2">
      <c r="B3" s="293" t="s">
        <v>261</v>
      </c>
      <c r="C3" s="293" t="s">
        <v>262</v>
      </c>
      <c r="D3" s="293" t="s">
        <v>49</v>
      </c>
      <c r="E3" s="157"/>
      <c r="F3" s="157"/>
    </row>
    <row r="4" spans="1:10" x14ac:dyDescent="0.2">
      <c r="B4" s="222" t="s">
        <v>263</v>
      </c>
      <c r="C4" s="223">
        <v>322</v>
      </c>
      <c r="D4" s="224">
        <f>C4/C6</f>
        <v>2.1338634857521539E-2</v>
      </c>
      <c r="E4" s="157"/>
      <c r="F4" s="157"/>
    </row>
    <row r="5" spans="1:10" x14ac:dyDescent="0.2">
      <c r="B5" s="222" t="s">
        <v>53</v>
      </c>
      <c r="C5" s="223">
        <v>14768</v>
      </c>
      <c r="D5" s="224">
        <f>C5/C6</f>
        <v>0.97866136514247848</v>
      </c>
      <c r="E5" s="153"/>
      <c r="F5" s="157"/>
    </row>
    <row r="6" spans="1:10" x14ac:dyDescent="0.2">
      <c r="B6" s="222" t="s">
        <v>19</v>
      </c>
      <c r="C6" s="314">
        <f>C4+C5</f>
        <v>15090</v>
      </c>
      <c r="D6" s="292">
        <v>1</v>
      </c>
    </row>
    <row r="8" spans="1:10" ht="15" customHeight="1" x14ac:dyDescent="0.2">
      <c r="C8" s="216"/>
      <c r="D8" s="346"/>
      <c r="E8" s="347" t="s">
        <v>56</v>
      </c>
      <c r="F8" s="475" t="s">
        <v>57</v>
      </c>
      <c r="G8" s="476"/>
    </row>
    <row r="9" spans="1:10" ht="15" customHeight="1" x14ac:dyDescent="0.2">
      <c r="D9" s="83" t="s">
        <v>65</v>
      </c>
      <c r="E9" s="264">
        <v>190</v>
      </c>
      <c r="F9" s="477">
        <v>162</v>
      </c>
      <c r="G9" s="478"/>
    </row>
    <row r="10" spans="1:10" ht="15" customHeight="1" x14ac:dyDescent="0.2">
      <c r="D10" s="87" t="s">
        <v>15</v>
      </c>
      <c r="E10" s="151">
        <v>30.62</v>
      </c>
      <c r="F10" s="479">
        <v>28.22</v>
      </c>
      <c r="G10" s="480"/>
    </row>
    <row r="11" spans="1:10" ht="15" customHeight="1" x14ac:dyDescent="0.2">
      <c r="D11" s="83"/>
      <c r="E11" s="268">
        <f>E9*E10</f>
        <v>5817.8</v>
      </c>
      <c r="F11" s="481">
        <f>F9*F10</f>
        <v>4571.6399999999994</v>
      </c>
      <c r="G11" s="482"/>
      <c r="I11" s="303"/>
    </row>
    <row r="12" spans="1:10" ht="15" customHeight="1" x14ac:dyDescent="0.2">
      <c r="D12" s="135" t="s">
        <v>58</v>
      </c>
      <c r="E12" s="344">
        <f>D5</f>
        <v>0.97866136514247848</v>
      </c>
      <c r="F12" s="483">
        <f>D5</f>
        <v>0.97866136514247848</v>
      </c>
      <c r="G12" s="484"/>
    </row>
    <row r="13" spans="1:10" ht="15" customHeight="1" x14ac:dyDescent="0.2">
      <c r="D13" s="345"/>
      <c r="E13" s="268">
        <f>E11*E12</f>
        <v>5693.6560901259118</v>
      </c>
      <c r="F13" s="473">
        <f>F11*F12</f>
        <v>4474.0874433399595</v>
      </c>
      <c r="G13" s="474"/>
      <c r="H13" s="303"/>
      <c r="I13" s="303"/>
    </row>
    <row r="14" spans="1:10" x14ac:dyDescent="0.2">
      <c r="A14" s="134"/>
      <c r="B14" s="341"/>
      <c r="E14" s="303"/>
    </row>
    <row r="15" spans="1:10" x14ac:dyDescent="0.2">
      <c r="B15" s="342"/>
      <c r="F15" s="347" t="s">
        <v>281</v>
      </c>
      <c r="G15" s="346"/>
    </row>
    <row r="16" spans="1:10" x14ac:dyDescent="0.2">
      <c r="A16" s="343"/>
      <c r="B16" s="217"/>
      <c r="F16" s="23" t="s">
        <v>59</v>
      </c>
      <c r="G16" s="150" t="s">
        <v>241</v>
      </c>
    </row>
    <row r="17" spans="1:7" x14ac:dyDescent="0.2">
      <c r="F17" s="23" t="s">
        <v>56</v>
      </c>
      <c r="G17" s="258">
        <f>E13</f>
        <v>5693.6560901259118</v>
      </c>
    </row>
    <row r="18" spans="1:7" x14ac:dyDescent="0.2">
      <c r="A18" s="303"/>
      <c r="F18" s="23" t="s">
        <v>60</v>
      </c>
      <c r="G18" s="149">
        <f>F13</f>
        <v>4474.0874433399595</v>
      </c>
    </row>
    <row r="19" spans="1:7" ht="25.5" x14ac:dyDescent="0.2">
      <c r="F19" s="23" t="s">
        <v>61</v>
      </c>
      <c r="G19" s="296">
        <f>G17+G18</f>
        <v>10167.743533465871</v>
      </c>
    </row>
  </sheetData>
  <mergeCells count="7">
    <mergeCell ref="F13:G13"/>
    <mergeCell ref="F1:I1"/>
    <mergeCell ref="F8:G8"/>
    <mergeCell ref="F9:G9"/>
    <mergeCell ref="F10:G10"/>
    <mergeCell ref="F11:G11"/>
    <mergeCell ref="F12:G12"/>
  </mergeCells>
  <pageMargins left="0.7" right="0.7" top="0.75" bottom="0.75" header="0.3" footer="0.3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9" tint="0.59999389629810485"/>
  </sheetPr>
  <dimension ref="A1:I45"/>
  <sheetViews>
    <sheetView zoomScale="82" zoomScaleNormal="82" workbookViewId="0">
      <selection activeCell="H33" sqref="H33"/>
    </sheetView>
  </sheetViews>
  <sheetFormatPr defaultRowHeight="12.75" x14ac:dyDescent="0.2"/>
  <cols>
    <col min="1" max="1" width="6.5703125" style="77" customWidth="1"/>
    <col min="2" max="2" width="34.85546875" style="77" customWidth="1"/>
    <col min="3" max="3" width="11" style="77" customWidth="1"/>
    <col min="4" max="4" width="12.42578125" style="77" customWidth="1"/>
    <col min="5" max="5" width="17.5703125" style="77" customWidth="1"/>
    <col min="6" max="6" width="12.5703125" style="77" customWidth="1"/>
    <col min="7" max="7" width="16.7109375" style="77" customWidth="1"/>
    <col min="8" max="8" width="16.5703125" style="77" customWidth="1"/>
    <col min="9" max="9" width="12.42578125" style="77" customWidth="1"/>
    <col min="10" max="16384" width="9.140625" style="77"/>
  </cols>
  <sheetData>
    <row r="1" spans="1:9" ht="72" customHeight="1" x14ac:dyDescent="0.2">
      <c r="E1" s="448" t="s">
        <v>314</v>
      </c>
      <c r="F1" s="448"/>
      <c r="G1" s="349"/>
      <c r="H1" s="349"/>
      <c r="I1" s="349"/>
    </row>
    <row r="2" spans="1:9" x14ac:dyDescent="0.2">
      <c r="A2" s="13"/>
      <c r="B2" s="349"/>
      <c r="C2" s="349"/>
      <c r="D2" s="349"/>
      <c r="E2" s="349"/>
      <c r="F2" s="349"/>
      <c r="G2" s="13"/>
      <c r="H2" s="13"/>
      <c r="I2" s="13"/>
    </row>
    <row r="3" spans="1:9" s="99" customFormat="1" ht="24" customHeight="1" x14ac:dyDescent="0.2">
      <c r="A3" s="349" t="s">
        <v>282</v>
      </c>
      <c r="B3" s="349"/>
      <c r="C3" s="349"/>
      <c r="D3" s="349"/>
      <c r="E3" s="349"/>
      <c r="F3" s="349"/>
      <c r="G3" s="349"/>
      <c r="H3" s="349"/>
      <c r="I3" s="349"/>
    </row>
    <row r="4" spans="1:9" s="351" customFormat="1" ht="51.75" x14ac:dyDescent="0.2">
      <c r="A4" s="350" t="s">
        <v>108</v>
      </c>
      <c r="B4" s="219" t="s">
        <v>109</v>
      </c>
      <c r="C4" s="219" t="s">
        <v>283</v>
      </c>
      <c r="D4" s="219" t="s">
        <v>110</v>
      </c>
      <c r="E4" s="219" t="s">
        <v>284</v>
      </c>
      <c r="F4" s="219" t="s">
        <v>111</v>
      </c>
      <c r="G4" s="219" t="s">
        <v>285</v>
      </c>
      <c r="H4" s="219" t="s">
        <v>286</v>
      </c>
      <c r="I4" s="219" t="s">
        <v>112</v>
      </c>
    </row>
    <row r="5" spans="1:9" s="351" customFormat="1" ht="14.25" x14ac:dyDescent="0.2">
      <c r="A5" s="352">
        <v>1</v>
      </c>
      <c r="B5" s="82">
        <v>2</v>
      </c>
      <c r="C5" s="82">
        <v>3</v>
      </c>
      <c r="D5" s="82">
        <v>4</v>
      </c>
      <c r="E5" s="82">
        <v>5</v>
      </c>
      <c r="F5" s="82">
        <v>6</v>
      </c>
      <c r="G5" s="82">
        <v>7</v>
      </c>
      <c r="H5" s="82">
        <v>8</v>
      </c>
      <c r="I5" s="82">
        <v>9</v>
      </c>
    </row>
    <row r="6" spans="1:9" s="351" customFormat="1" x14ac:dyDescent="0.2">
      <c r="A6" s="82">
        <v>1</v>
      </c>
      <c r="B6" s="23" t="s">
        <v>113</v>
      </c>
      <c r="C6" s="353">
        <v>0.10199999999999999</v>
      </c>
      <c r="D6" s="354">
        <v>0</v>
      </c>
      <c r="E6" s="355">
        <f t="shared" ref="E6:E15" si="0">C6*D6</f>
        <v>0</v>
      </c>
      <c r="F6" s="354">
        <v>5430</v>
      </c>
      <c r="G6" s="355">
        <f>C6*F6</f>
        <v>553.86</v>
      </c>
      <c r="H6" s="355">
        <f>G6*1.12</f>
        <v>620.32320000000004</v>
      </c>
      <c r="I6" s="355" t="s">
        <v>114</v>
      </c>
    </row>
    <row r="7" spans="1:9" s="351" customFormat="1" x14ac:dyDescent="0.2">
      <c r="A7" s="82">
        <v>2</v>
      </c>
      <c r="B7" s="23" t="s">
        <v>115</v>
      </c>
      <c r="C7" s="353">
        <v>0.95</v>
      </c>
      <c r="D7" s="354">
        <v>9760</v>
      </c>
      <c r="E7" s="355">
        <f t="shared" si="0"/>
        <v>9272</v>
      </c>
      <c r="F7" s="354">
        <v>120</v>
      </c>
      <c r="G7" s="355">
        <f t="shared" ref="G7:G15" si="1">C7*F7</f>
        <v>114</v>
      </c>
      <c r="H7" s="355">
        <f t="shared" ref="H7:H12" si="2">G7*1.21</f>
        <v>137.94</v>
      </c>
      <c r="I7" s="355" t="s">
        <v>116</v>
      </c>
    </row>
    <row r="8" spans="1:9" s="351" customFormat="1" x14ac:dyDescent="0.2">
      <c r="A8" s="82">
        <v>3</v>
      </c>
      <c r="B8" s="23" t="s">
        <v>117</v>
      </c>
      <c r="C8" s="353">
        <v>114.7</v>
      </c>
      <c r="D8" s="354">
        <v>17</v>
      </c>
      <c r="E8" s="355">
        <f t="shared" si="0"/>
        <v>1949.9</v>
      </c>
      <c r="F8" s="354">
        <v>0</v>
      </c>
      <c r="G8" s="355">
        <f t="shared" si="1"/>
        <v>0</v>
      </c>
      <c r="H8" s="355">
        <f t="shared" si="2"/>
        <v>0</v>
      </c>
      <c r="I8" s="355" t="s">
        <v>118</v>
      </c>
    </row>
    <row r="9" spans="1:9" s="351" customFormat="1" x14ac:dyDescent="0.2">
      <c r="A9" s="82">
        <v>4</v>
      </c>
      <c r="B9" s="23" t="s">
        <v>119</v>
      </c>
      <c r="C9" s="353">
        <v>3.6999999999999998E-2</v>
      </c>
      <c r="D9" s="354">
        <v>600</v>
      </c>
      <c r="E9" s="355">
        <f t="shared" si="0"/>
        <v>22.2</v>
      </c>
      <c r="F9" s="354">
        <v>0</v>
      </c>
      <c r="G9" s="355">
        <f t="shared" si="1"/>
        <v>0</v>
      </c>
      <c r="H9" s="355">
        <f t="shared" si="2"/>
        <v>0</v>
      </c>
      <c r="I9" s="355" t="s">
        <v>120</v>
      </c>
    </row>
    <row r="10" spans="1:9" s="351" customFormat="1" x14ac:dyDescent="0.2">
      <c r="A10" s="82">
        <v>5</v>
      </c>
      <c r="B10" s="23" t="s">
        <v>121</v>
      </c>
      <c r="C10" s="353">
        <v>0.53</v>
      </c>
      <c r="D10" s="354">
        <v>0</v>
      </c>
      <c r="E10" s="355">
        <v>0</v>
      </c>
      <c r="F10" s="354">
        <v>50</v>
      </c>
      <c r="G10" s="355">
        <f t="shared" si="1"/>
        <v>26.5</v>
      </c>
      <c r="H10" s="355">
        <f t="shared" si="2"/>
        <v>32.064999999999998</v>
      </c>
      <c r="I10" s="355" t="s">
        <v>114</v>
      </c>
    </row>
    <row r="11" spans="1:9" s="351" customFormat="1" x14ac:dyDescent="0.2">
      <c r="A11" s="82">
        <v>6</v>
      </c>
      <c r="B11" s="23" t="s">
        <v>122</v>
      </c>
      <c r="C11" s="353">
        <v>1.6</v>
      </c>
      <c r="D11" s="354">
        <v>300</v>
      </c>
      <c r="E11" s="355">
        <f t="shared" si="0"/>
        <v>480</v>
      </c>
      <c r="F11" s="354">
        <v>50</v>
      </c>
      <c r="G11" s="355">
        <f t="shared" si="1"/>
        <v>80</v>
      </c>
      <c r="H11" s="355">
        <f t="shared" si="2"/>
        <v>96.8</v>
      </c>
      <c r="I11" s="355" t="s">
        <v>114</v>
      </c>
    </row>
    <row r="12" spans="1:9" s="351" customFormat="1" x14ac:dyDescent="0.2">
      <c r="A12" s="82">
        <v>7</v>
      </c>
      <c r="B12" s="23" t="s">
        <v>123</v>
      </c>
      <c r="C12" s="353">
        <v>50</v>
      </c>
      <c r="D12" s="354">
        <v>8</v>
      </c>
      <c r="E12" s="355">
        <f t="shared" si="0"/>
        <v>400</v>
      </c>
      <c r="F12" s="355">
        <v>0.5</v>
      </c>
      <c r="G12" s="355">
        <f t="shared" si="1"/>
        <v>25</v>
      </c>
      <c r="H12" s="355">
        <f t="shared" si="2"/>
        <v>30.25</v>
      </c>
      <c r="I12" s="355" t="s">
        <v>124</v>
      </c>
    </row>
    <row r="13" spans="1:9" s="351" customFormat="1" x14ac:dyDescent="0.2">
      <c r="A13" s="82">
        <v>8</v>
      </c>
      <c r="B13" s="23" t="s">
        <v>125</v>
      </c>
      <c r="C13" s="353">
        <v>760</v>
      </c>
      <c r="D13" s="354">
        <v>2</v>
      </c>
      <c r="E13" s="355">
        <f t="shared" si="0"/>
        <v>1520</v>
      </c>
      <c r="F13" s="355">
        <v>1.5</v>
      </c>
      <c r="G13" s="355">
        <f>C13*F13</f>
        <v>1140</v>
      </c>
      <c r="H13" s="355">
        <f>G13*1.12</f>
        <v>1276.8000000000002</v>
      </c>
      <c r="I13" s="355" t="s">
        <v>126</v>
      </c>
    </row>
    <row r="14" spans="1:9" s="351" customFormat="1" x14ac:dyDescent="0.2">
      <c r="A14" s="82">
        <v>9</v>
      </c>
      <c r="B14" s="23" t="s">
        <v>127</v>
      </c>
      <c r="C14" s="356">
        <v>3.3999999999999998E-3</v>
      </c>
      <c r="D14" s="354">
        <v>30000</v>
      </c>
      <c r="E14" s="355">
        <f t="shared" si="0"/>
        <v>102</v>
      </c>
      <c r="F14" s="354">
        <v>30000</v>
      </c>
      <c r="G14" s="355">
        <f>C14*F14</f>
        <v>102</v>
      </c>
      <c r="H14" s="355">
        <f t="shared" ref="H14" si="3">G14*1.12</f>
        <v>114.24000000000001</v>
      </c>
      <c r="I14" s="355" t="s">
        <v>128</v>
      </c>
    </row>
    <row r="15" spans="1:9" s="351" customFormat="1" x14ac:dyDescent="0.2">
      <c r="A15" s="82">
        <v>10</v>
      </c>
      <c r="B15" s="23" t="s">
        <v>129</v>
      </c>
      <c r="C15" s="353">
        <v>17.55</v>
      </c>
      <c r="D15" s="354">
        <v>50</v>
      </c>
      <c r="E15" s="355">
        <f t="shared" si="0"/>
        <v>877.5</v>
      </c>
      <c r="F15" s="354">
        <v>0</v>
      </c>
      <c r="G15" s="355">
        <f t="shared" si="1"/>
        <v>0</v>
      </c>
      <c r="H15" s="355">
        <f>G15*1.21</f>
        <v>0</v>
      </c>
      <c r="I15" s="355" t="s">
        <v>124</v>
      </c>
    </row>
    <row r="16" spans="1:9" s="351" customFormat="1" ht="25.5" x14ac:dyDescent="0.2">
      <c r="A16" s="82">
        <v>11</v>
      </c>
      <c r="B16" s="23" t="s">
        <v>130</v>
      </c>
      <c r="C16" s="353">
        <v>2.4900000000000002</v>
      </c>
      <c r="D16" s="354">
        <v>0</v>
      </c>
      <c r="E16" s="355">
        <v>0</v>
      </c>
      <c r="F16" s="354">
        <v>800</v>
      </c>
      <c r="G16" s="355">
        <f>C16*F16</f>
        <v>1992.0000000000002</v>
      </c>
      <c r="H16" s="355">
        <f>G16*1.21</f>
        <v>2410.3200000000002</v>
      </c>
      <c r="I16" s="355" t="s">
        <v>131</v>
      </c>
    </row>
    <row r="17" spans="1:9" s="351" customFormat="1" x14ac:dyDescent="0.2">
      <c r="A17" s="82">
        <v>12</v>
      </c>
      <c r="B17" s="23" t="s">
        <v>132</v>
      </c>
      <c r="C17" s="353">
        <v>1.5669999999999999</v>
      </c>
      <c r="D17" s="354">
        <v>1500</v>
      </c>
      <c r="E17" s="355">
        <f t="shared" ref="E17" si="4">C17*D17</f>
        <v>2350.5</v>
      </c>
      <c r="F17" s="354">
        <v>1500</v>
      </c>
      <c r="G17" s="355">
        <f t="shared" ref="G17" si="5">C17*F17</f>
        <v>2350.5</v>
      </c>
      <c r="H17" s="355">
        <f>G17*1.12</f>
        <v>2632.5600000000004</v>
      </c>
      <c r="I17" s="355" t="s">
        <v>120</v>
      </c>
    </row>
    <row r="18" spans="1:9" s="351" customFormat="1" x14ac:dyDescent="0.2">
      <c r="A18" s="357"/>
      <c r="B18" s="358" t="s">
        <v>160</v>
      </c>
      <c r="C18" s="353"/>
      <c r="D18" s="355"/>
      <c r="E18" s="359">
        <f>SUM(E6:E17)</f>
        <v>16974.099999999999</v>
      </c>
      <c r="F18" s="359">
        <f>SUM(F6:F17)</f>
        <v>37952</v>
      </c>
      <c r="G18" s="359">
        <f>SUM(G6:G17)</f>
        <v>6383.8600000000006</v>
      </c>
      <c r="H18" s="360">
        <f>ROUNDUP(SUM(H6:H17),0)</f>
        <v>7352</v>
      </c>
      <c r="I18" s="359"/>
    </row>
    <row r="19" spans="1:9" x14ac:dyDescent="0.2">
      <c r="A19" s="13"/>
      <c r="B19" s="361"/>
      <c r="C19" s="361"/>
      <c r="D19" s="361"/>
      <c r="E19" s="361"/>
      <c r="F19" s="361"/>
      <c r="G19" s="361"/>
      <c r="H19" s="362"/>
      <c r="I19" s="13"/>
    </row>
    <row r="20" spans="1:9" ht="38.25" x14ac:dyDescent="0.2">
      <c r="A20" s="363" t="s">
        <v>108</v>
      </c>
      <c r="B20" s="364" t="s">
        <v>133</v>
      </c>
      <c r="C20" s="219" t="s">
        <v>134</v>
      </c>
    </row>
    <row r="21" spans="1:9" x14ac:dyDescent="0.2">
      <c r="A21" s="325">
        <v>1</v>
      </c>
      <c r="B21" s="365" t="s">
        <v>135</v>
      </c>
      <c r="C21" s="83">
        <v>2100</v>
      </c>
    </row>
    <row r="22" spans="1:9" x14ac:dyDescent="0.2">
      <c r="A22" s="325">
        <v>2</v>
      </c>
      <c r="B22" s="365" t="s">
        <v>136</v>
      </c>
      <c r="C22" s="83">
        <v>1423</v>
      </c>
    </row>
    <row r="23" spans="1:9" x14ac:dyDescent="0.2">
      <c r="A23" s="325">
        <v>3</v>
      </c>
      <c r="B23" s="365" t="s">
        <v>137</v>
      </c>
      <c r="C23" s="83">
        <v>1250</v>
      </c>
    </row>
    <row r="24" spans="1:9" x14ac:dyDescent="0.2">
      <c r="A24" s="325">
        <v>4</v>
      </c>
      <c r="B24" s="365" t="s">
        <v>138</v>
      </c>
      <c r="C24" s="83">
        <v>1200</v>
      </c>
    </row>
    <row r="25" spans="1:9" x14ac:dyDescent="0.2">
      <c r="A25" s="325">
        <v>5</v>
      </c>
      <c r="B25" s="365" t="s">
        <v>139</v>
      </c>
      <c r="C25" s="83">
        <v>1200</v>
      </c>
    </row>
    <row r="26" spans="1:9" x14ac:dyDescent="0.2">
      <c r="A26" s="325">
        <v>6</v>
      </c>
      <c r="B26" s="365" t="s">
        <v>140</v>
      </c>
      <c r="C26" s="83">
        <v>1000</v>
      </c>
    </row>
    <row r="27" spans="1:9" x14ac:dyDescent="0.2">
      <c r="A27" s="325">
        <v>7</v>
      </c>
      <c r="B27" s="365" t="s">
        <v>141</v>
      </c>
      <c r="C27" s="83">
        <v>1000</v>
      </c>
    </row>
    <row r="28" spans="1:9" x14ac:dyDescent="0.2">
      <c r="A28" s="325">
        <v>8</v>
      </c>
      <c r="B28" s="365" t="s">
        <v>142</v>
      </c>
      <c r="C28" s="83">
        <v>650</v>
      </c>
    </row>
    <row r="29" spans="1:9" x14ac:dyDescent="0.2">
      <c r="A29" s="325">
        <v>9</v>
      </c>
      <c r="B29" s="365" t="s">
        <v>143</v>
      </c>
      <c r="C29" s="83">
        <v>600</v>
      </c>
    </row>
    <row r="30" spans="1:9" x14ac:dyDescent="0.2">
      <c r="A30" s="325">
        <v>10</v>
      </c>
      <c r="B30" s="365" t="s">
        <v>144</v>
      </c>
      <c r="C30" s="83">
        <v>550</v>
      </c>
    </row>
    <row r="31" spans="1:9" x14ac:dyDescent="0.2">
      <c r="A31" s="325">
        <v>11</v>
      </c>
      <c r="B31" s="365" t="s">
        <v>145</v>
      </c>
      <c r="C31" s="83">
        <v>500</v>
      </c>
    </row>
    <row r="32" spans="1:9" x14ac:dyDescent="0.2">
      <c r="A32" s="325">
        <v>12</v>
      </c>
      <c r="B32" s="365" t="s">
        <v>146</v>
      </c>
      <c r="C32" s="83">
        <v>500</v>
      </c>
    </row>
    <row r="33" spans="1:3" x14ac:dyDescent="0.2">
      <c r="A33" s="325">
        <v>13</v>
      </c>
      <c r="B33" s="365" t="s">
        <v>147</v>
      </c>
      <c r="C33" s="83">
        <v>400</v>
      </c>
    </row>
    <row r="34" spans="1:3" x14ac:dyDescent="0.2">
      <c r="A34" s="325">
        <v>14</v>
      </c>
      <c r="B34" s="365" t="s">
        <v>148</v>
      </c>
      <c r="C34" s="83">
        <v>350</v>
      </c>
    </row>
    <row r="35" spans="1:3" x14ac:dyDescent="0.2">
      <c r="A35" s="325">
        <v>15</v>
      </c>
      <c r="B35" s="365" t="s">
        <v>149</v>
      </c>
      <c r="C35" s="83">
        <v>300</v>
      </c>
    </row>
    <row r="36" spans="1:3" x14ac:dyDescent="0.2">
      <c r="A36" s="325">
        <v>16</v>
      </c>
      <c r="B36" s="365" t="s">
        <v>150</v>
      </c>
      <c r="C36" s="83">
        <v>300</v>
      </c>
    </row>
    <row r="37" spans="1:3" x14ac:dyDescent="0.2">
      <c r="A37" s="325">
        <v>17</v>
      </c>
      <c r="B37" s="365" t="s">
        <v>151</v>
      </c>
      <c r="C37" s="83">
        <v>250</v>
      </c>
    </row>
    <row r="38" spans="1:3" x14ac:dyDescent="0.2">
      <c r="A38" s="325">
        <v>18</v>
      </c>
      <c r="B38" s="365" t="s">
        <v>152</v>
      </c>
      <c r="C38" s="83">
        <v>230</v>
      </c>
    </row>
    <row r="39" spans="1:3" x14ac:dyDescent="0.2">
      <c r="A39" s="325">
        <v>19</v>
      </c>
      <c r="B39" s="365" t="s">
        <v>153</v>
      </c>
      <c r="C39" s="83">
        <v>200</v>
      </c>
    </row>
    <row r="40" spans="1:3" x14ac:dyDescent="0.2">
      <c r="A40" s="325">
        <v>20</v>
      </c>
      <c r="B40" s="365" t="s">
        <v>154</v>
      </c>
      <c r="C40" s="83">
        <v>200</v>
      </c>
    </row>
    <row r="41" spans="1:3" x14ac:dyDescent="0.2">
      <c r="A41" s="325">
        <v>21</v>
      </c>
      <c r="B41" s="365" t="s">
        <v>155</v>
      </c>
      <c r="C41" s="83">
        <v>150</v>
      </c>
    </row>
    <row r="42" spans="1:3" x14ac:dyDescent="0.2">
      <c r="A42" s="325">
        <v>22</v>
      </c>
      <c r="B42" s="365" t="s">
        <v>156</v>
      </c>
      <c r="C42" s="83">
        <v>100</v>
      </c>
    </row>
    <row r="43" spans="1:3" x14ac:dyDescent="0.2">
      <c r="A43" s="325">
        <v>23</v>
      </c>
      <c r="B43" s="365" t="s">
        <v>157</v>
      </c>
      <c r="C43" s="83">
        <v>100</v>
      </c>
    </row>
    <row r="44" spans="1:3" x14ac:dyDescent="0.2">
      <c r="A44" s="325">
        <v>24</v>
      </c>
      <c r="B44" s="365" t="s">
        <v>158</v>
      </c>
      <c r="C44" s="83">
        <v>50</v>
      </c>
    </row>
    <row r="45" spans="1:3" x14ac:dyDescent="0.2">
      <c r="A45" s="325"/>
      <c r="B45" s="304" t="s">
        <v>159</v>
      </c>
      <c r="C45" s="83">
        <f>SUM(C21:C44)</f>
        <v>14603</v>
      </c>
    </row>
  </sheetData>
  <mergeCells count="1">
    <mergeCell ref="E1:F1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9" tint="0.59999389629810485"/>
  </sheetPr>
  <dimension ref="A1:I12"/>
  <sheetViews>
    <sheetView workbookViewId="0">
      <selection activeCell="A2" sqref="A2:XFD2"/>
    </sheetView>
  </sheetViews>
  <sheetFormatPr defaultRowHeight="12.75" x14ac:dyDescent="0.2"/>
  <cols>
    <col min="1" max="1" width="15.42578125" style="77" customWidth="1"/>
    <col min="2" max="2" width="18.5703125" style="77" customWidth="1"/>
    <col min="3" max="3" width="20.140625" style="77" customWidth="1"/>
    <col min="4" max="4" width="16.28515625" style="77" customWidth="1"/>
    <col min="5" max="16384" width="9.140625" style="77"/>
  </cols>
  <sheetData>
    <row r="1" spans="1:9" ht="83.25" customHeight="1" x14ac:dyDescent="0.2">
      <c r="C1" s="448" t="s">
        <v>315</v>
      </c>
      <c r="D1" s="448"/>
    </row>
    <row r="2" spans="1:9" s="297" customFormat="1" x14ac:dyDescent="0.2">
      <c r="A2" s="375" t="s">
        <v>39</v>
      </c>
      <c r="B2" s="99"/>
      <c r="C2" s="99"/>
      <c r="D2" s="99"/>
      <c r="E2" s="216"/>
      <c r="F2" s="216"/>
      <c r="G2" s="216"/>
      <c r="H2" s="216"/>
      <c r="I2" s="216"/>
    </row>
    <row r="3" spans="1:9" ht="38.25" x14ac:dyDescent="0.2">
      <c r="A3" s="373" t="s">
        <v>98</v>
      </c>
      <c r="B3" s="373" t="s">
        <v>99</v>
      </c>
      <c r="C3" s="374" t="s">
        <v>100</v>
      </c>
      <c r="D3" s="219" t="s">
        <v>288</v>
      </c>
    </row>
    <row r="4" spans="1:9" ht="25.5" x14ac:dyDescent="0.2">
      <c r="A4" s="368" t="s">
        <v>101</v>
      </c>
      <c r="B4" s="366" t="s">
        <v>287</v>
      </c>
      <c r="C4" s="367"/>
      <c r="D4" s="485">
        <v>5.63</v>
      </c>
    </row>
    <row r="5" spans="1:9" x14ac:dyDescent="0.2">
      <c r="A5" s="368" t="s">
        <v>102</v>
      </c>
      <c r="B5" s="366">
        <v>6</v>
      </c>
      <c r="C5" s="367">
        <v>5</v>
      </c>
      <c r="D5" s="485"/>
    </row>
    <row r="6" spans="1:9" x14ac:dyDescent="0.2">
      <c r="A6" s="368" t="s">
        <v>103</v>
      </c>
      <c r="B6" s="366">
        <v>10</v>
      </c>
      <c r="C6" s="367">
        <v>25</v>
      </c>
      <c r="D6" s="485"/>
    </row>
    <row r="7" spans="1:9" x14ac:dyDescent="0.2">
      <c r="A7" s="368" t="s">
        <v>104</v>
      </c>
      <c r="B7" s="366">
        <v>2</v>
      </c>
      <c r="C7" s="367">
        <v>5</v>
      </c>
      <c r="D7" s="485"/>
    </row>
    <row r="8" spans="1:9" x14ac:dyDescent="0.2">
      <c r="A8" s="368" t="s">
        <v>105</v>
      </c>
      <c r="B8" s="366">
        <v>0</v>
      </c>
      <c r="C8" s="367">
        <v>0</v>
      </c>
      <c r="D8" s="485"/>
    </row>
    <row r="9" spans="1:9" x14ac:dyDescent="0.2">
      <c r="A9" s="368" t="s">
        <v>106</v>
      </c>
      <c r="B9" s="366">
        <v>5</v>
      </c>
      <c r="C9" s="367">
        <v>10</v>
      </c>
      <c r="D9" s="485"/>
    </row>
    <row r="10" spans="1:9" x14ac:dyDescent="0.2">
      <c r="A10" s="368" t="s">
        <v>159</v>
      </c>
      <c r="B10" s="369"/>
      <c r="C10" s="370">
        <f>SUM(C5:C9)</f>
        <v>45</v>
      </c>
      <c r="D10" s="376">
        <f>ROUNDUP(C10*D4,0)</f>
        <v>254</v>
      </c>
    </row>
    <row r="11" spans="1:9" x14ac:dyDescent="0.2">
      <c r="C11" s="371"/>
    </row>
    <row r="12" spans="1:9" x14ac:dyDescent="0.2">
      <c r="C12" s="372"/>
    </row>
  </sheetData>
  <mergeCells count="2">
    <mergeCell ref="D4:D9"/>
    <mergeCell ref="C1:D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73A58-07B9-4729-B42B-B67AA7CA667C}">
  <sheetPr>
    <tabColor theme="9" tint="0.59999389629810485"/>
  </sheetPr>
  <dimension ref="A1:G14"/>
  <sheetViews>
    <sheetView zoomScale="75" zoomScaleNormal="75" workbookViewId="0">
      <selection activeCell="M8" sqref="M8"/>
    </sheetView>
  </sheetViews>
  <sheetFormatPr defaultRowHeight="12.75" x14ac:dyDescent="0.2"/>
  <cols>
    <col min="1" max="1" width="12.28515625" style="77" customWidth="1"/>
    <col min="2" max="2" width="13.42578125" style="77" customWidth="1"/>
    <col min="3" max="3" width="16.42578125" style="77" customWidth="1"/>
    <col min="4" max="16384" width="9.140625" style="77"/>
  </cols>
  <sheetData>
    <row r="1" spans="1:7" ht="84.75" customHeight="1" x14ac:dyDescent="0.2">
      <c r="A1" s="99"/>
      <c r="B1" s="99"/>
      <c r="C1" s="99"/>
      <c r="D1" s="448" t="s">
        <v>316</v>
      </c>
      <c r="E1" s="448"/>
      <c r="F1" s="448"/>
      <c r="G1" s="448"/>
    </row>
    <row r="2" spans="1:7" x14ac:dyDescent="0.2">
      <c r="A2" s="99" t="s">
        <v>300</v>
      </c>
      <c r="B2" s="99"/>
      <c r="C2" s="99"/>
      <c r="D2" s="99"/>
      <c r="E2" s="99"/>
    </row>
    <row r="3" spans="1:7" ht="15" customHeight="1" x14ac:dyDescent="0.2">
      <c r="A3" s="378" t="s">
        <v>14</v>
      </c>
      <c r="B3" s="347" t="s">
        <v>289</v>
      </c>
      <c r="C3" s="347" t="s">
        <v>238</v>
      </c>
      <c r="D3" s="491"/>
      <c r="E3" s="489" t="s">
        <v>48</v>
      </c>
      <c r="F3" s="489" t="s">
        <v>301</v>
      </c>
    </row>
    <row r="4" spans="1:7" x14ac:dyDescent="0.2">
      <c r="A4" s="379">
        <v>43945</v>
      </c>
      <c r="B4" s="347" t="s">
        <v>290</v>
      </c>
      <c r="C4" s="347" t="s">
        <v>291</v>
      </c>
      <c r="D4" s="492"/>
      <c r="E4" s="490"/>
      <c r="F4" s="490"/>
    </row>
    <row r="5" spans="1:7" x14ac:dyDescent="0.2">
      <c r="A5" s="83" t="s">
        <v>292</v>
      </c>
      <c r="B5" s="83"/>
      <c r="C5" s="83"/>
      <c r="D5" s="83" t="s">
        <v>293</v>
      </c>
      <c r="E5" s="325">
        <v>0.55000000000000004</v>
      </c>
      <c r="F5" s="325">
        <v>341.33</v>
      </c>
    </row>
    <row r="6" spans="1:7" x14ac:dyDescent="0.2">
      <c r="A6" s="83" t="s">
        <v>294</v>
      </c>
      <c r="B6" s="83"/>
      <c r="C6" s="83"/>
      <c r="D6" s="83" t="s">
        <v>295</v>
      </c>
      <c r="E6" s="325">
        <v>0.76</v>
      </c>
      <c r="F6" s="325">
        <v>297.39</v>
      </c>
    </row>
    <row r="7" spans="1:7" x14ac:dyDescent="0.2">
      <c r="A7" s="83" t="s">
        <v>296</v>
      </c>
      <c r="B7" s="83"/>
      <c r="C7" s="83"/>
      <c r="D7" s="83" t="s">
        <v>297</v>
      </c>
      <c r="E7" s="325">
        <v>17.13</v>
      </c>
      <c r="F7" s="325">
        <v>948.32</v>
      </c>
    </row>
    <row r="8" spans="1:7" x14ac:dyDescent="0.2">
      <c r="A8" s="83" t="s">
        <v>298</v>
      </c>
      <c r="B8" s="83"/>
      <c r="C8" s="83"/>
      <c r="D8" s="83" t="s">
        <v>299</v>
      </c>
      <c r="E8" s="325">
        <v>24.96</v>
      </c>
      <c r="F8" s="325">
        <v>380.14</v>
      </c>
    </row>
    <row r="9" spans="1:7" ht="13.5" customHeight="1" x14ac:dyDescent="0.2">
      <c r="A9" s="380" t="s">
        <v>19</v>
      </c>
      <c r="B9" s="381"/>
      <c r="C9" s="381"/>
      <c r="D9" s="382"/>
      <c r="E9" s="325"/>
      <c r="F9" s="325">
        <f>F5+F6+F7+F8</f>
        <v>1967.1799999999998</v>
      </c>
    </row>
    <row r="10" spans="1:7" x14ac:dyDescent="0.2">
      <c r="A10" s="486" t="s">
        <v>302</v>
      </c>
      <c r="B10" s="487"/>
      <c r="C10" s="487"/>
      <c r="D10" s="488"/>
      <c r="E10" s="325"/>
      <c r="F10" s="325">
        <v>413.11</v>
      </c>
    </row>
    <row r="12" spans="1:7" x14ac:dyDescent="0.2">
      <c r="F12" s="77">
        <f>F9+F10</f>
        <v>2380.29</v>
      </c>
    </row>
    <row r="13" spans="1:7" x14ac:dyDescent="0.2">
      <c r="F13" s="77">
        <v>-1975</v>
      </c>
      <c r="G13" s="77" t="s">
        <v>303</v>
      </c>
    </row>
    <row r="14" spans="1:7" x14ac:dyDescent="0.2">
      <c r="F14" s="377">
        <f>ROUNDUP(SUM(F12:F13),0)</f>
        <v>406</v>
      </c>
    </row>
  </sheetData>
  <mergeCells count="5">
    <mergeCell ref="A10:D10"/>
    <mergeCell ref="D1:G1"/>
    <mergeCell ref="E3:E4"/>
    <mergeCell ref="F3:F4"/>
    <mergeCell ref="D3:D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9" tint="0.59999389629810485"/>
  </sheetPr>
  <dimension ref="A1:Q41"/>
  <sheetViews>
    <sheetView showGridLines="0" zoomScale="77" zoomScaleNormal="77" workbookViewId="0">
      <selection activeCell="G10" sqref="G10"/>
    </sheetView>
  </sheetViews>
  <sheetFormatPr defaultColWidth="9.140625" defaultRowHeight="12.75" x14ac:dyDescent="0.25"/>
  <cols>
    <col min="1" max="1" width="44.7109375" style="4" customWidth="1"/>
    <col min="2" max="2" width="33.42578125" style="8" customWidth="1"/>
    <col min="3" max="3" width="10.42578125" style="8" customWidth="1"/>
    <col min="4" max="4" width="12.7109375" style="4" customWidth="1"/>
    <col min="5" max="5" width="12.140625" style="4" customWidth="1"/>
    <col min="6" max="6" width="15.28515625" style="4" customWidth="1"/>
    <col min="7" max="7" width="9.140625" style="4"/>
    <col min="8" max="8" width="9.140625" style="4" customWidth="1"/>
    <col min="9" max="10" width="9.140625" style="4"/>
    <col min="11" max="11" width="10" style="4" bestFit="1" customWidth="1"/>
    <col min="12" max="16384" width="9.140625" style="4"/>
  </cols>
  <sheetData>
    <row r="1" spans="1:17" ht="63.75" customHeight="1" x14ac:dyDescent="0.25">
      <c r="C1" s="444" t="s">
        <v>304</v>
      </c>
      <c r="D1" s="444"/>
      <c r="E1" s="444"/>
    </row>
    <row r="2" spans="1:17" x14ac:dyDescent="0.25">
      <c r="A2" s="445" t="s">
        <v>239</v>
      </c>
      <c r="B2" s="445"/>
      <c r="C2" s="445"/>
      <c r="D2" s="445"/>
    </row>
    <row r="3" spans="1:17" x14ac:dyDescent="0.25">
      <c r="A3" s="30" t="s">
        <v>2</v>
      </c>
      <c r="B3" s="31" t="s">
        <v>15</v>
      </c>
      <c r="C3" s="32" t="s">
        <v>240</v>
      </c>
      <c r="D3" s="31" t="s">
        <v>241</v>
      </c>
      <c r="E3" s="3"/>
      <c r="G3" s="5"/>
    </row>
    <row r="4" spans="1:17" ht="38.25" x14ac:dyDescent="0.25">
      <c r="A4" s="23" t="s">
        <v>16</v>
      </c>
      <c r="B4" s="24">
        <v>57.45</v>
      </c>
      <c r="C4" s="25">
        <v>7353</v>
      </c>
      <c r="D4" s="26">
        <f>B4*C4</f>
        <v>422429.85000000003</v>
      </c>
      <c r="E4" s="6"/>
      <c r="G4" s="5"/>
    </row>
    <row r="5" spans="1:17" ht="38.25" x14ac:dyDescent="0.25">
      <c r="A5" s="23" t="s">
        <v>17</v>
      </c>
      <c r="B5" s="24">
        <v>23.33</v>
      </c>
      <c r="C5" s="25">
        <v>49</v>
      </c>
      <c r="D5" s="26">
        <f>B5*C5</f>
        <v>1143.1699999999998</v>
      </c>
      <c r="E5" s="7"/>
      <c r="G5" s="5"/>
    </row>
    <row r="6" spans="1:17" ht="14.25" customHeight="1" x14ac:dyDescent="0.2">
      <c r="A6" s="27" t="s">
        <v>18</v>
      </c>
      <c r="B6" s="24">
        <v>52.23</v>
      </c>
      <c r="C6" s="25">
        <v>7415</v>
      </c>
      <c r="D6" s="26">
        <f>B6*C6</f>
        <v>387285.44999999995</v>
      </c>
      <c r="E6" s="7"/>
      <c r="G6" s="5"/>
    </row>
    <row r="7" spans="1:17" x14ac:dyDescent="0.25">
      <c r="A7" s="28"/>
      <c r="B7" s="24"/>
      <c r="C7" s="34"/>
      <c r="D7" s="35">
        <f>ROUNDUP(SUM(D4:D6),0)</f>
        <v>810859</v>
      </c>
      <c r="E7" s="33"/>
      <c r="G7" s="5"/>
    </row>
    <row r="8" spans="1:17" x14ac:dyDescent="0.2">
      <c r="A8" s="9"/>
      <c r="B8" s="9"/>
      <c r="C8" s="10"/>
      <c r="D8" s="10"/>
      <c r="E8" s="11"/>
      <c r="F8" s="12"/>
      <c r="G8" s="5"/>
      <c r="N8" s="63"/>
      <c r="O8" s="63"/>
    </row>
    <row r="9" spans="1:17" x14ac:dyDescent="0.2">
      <c r="A9" s="30" t="s">
        <v>3</v>
      </c>
      <c r="B9" s="31" t="s">
        <v>15</v>
      </c>
      <c r="C9" s="32" t="s">
        <v>240</v>
      </c>
      <c r="D9" s="31" t="s">
        <v>241</v>
      </c>
      <c r="N9" s="64"/>
      <c r="O9" s="64"/>
      <c r="P9" s="13"/>
      <c r="Q9" s="13"/>
    </row>
    <row r="10" spans="1:17" ht="38.25" x14ac:dyDescent="0.2">
      <c r="A10" s="23" t="s">
        <v>245</v>
      </c>
      <c r="B10" s="24">
        <v>47.55</v>
      </c>
      <c r="C10" s="25">
        <v>16586</v>
      </c>
      <c r="D10" s="65">
        <f>B10*C10</f>
        <v>788664.29999999993</v>
      </c>
      <c r="F10" s="14"/>
      <c r="G10" s="15"/>
      <c r="H10" s="15"/>
      <c r="I10" s="16"/>
    </row>
    <row r="11" spans="1:17" x14ac:dyDescent="0.25">
      <c r="A11" s="28" t="s">
        <v>246</v>
      </c>
      <c r="B11" s="24">
        <v>25.23</v>
      </c>
      <c r="C11" s="25">
        <v>37</v>
      </c>
      <c r="D11" s="65">
        <f>B11*C11</f>
        <v>933.51</v>
      </c>
    </row>
    <row r="12" spans="1:17" x14ac:dyDescent="0.25">
      <c r="A12" s="66"/>
      <c r="B12" s="24"/>
      <c r="C12" s="34"/>
      <c r="D12" s="35">
        <f>ROUNDUP(D10+D11,0)</f>
        <v>789598</v>
      </c>
    </row>
    <row r="13" spans="1:17" x14ac:dyDescent="0.25">
      <c r="A13" s="5"/>
      <c r="B13" s="67"/>
      <c r="C13" s="36"/>
      <c r="D13" s="68"/>
    </row>
    <row r="14" spans="1:17" ht="33" customHeight="1" x14ac:dyDescent="0.2">
      <c r="A14" s="383" t="s">
        <v>242</v>
      </c>
      <c r="B14" s="69"/>
      <c r="C14" s="69"/>
      <c r="D14" s="69"/>
      <c r="E14" s="69"/>
      <c r="F14" s="69"/>
      <c r="G14" s="5"/>
    </row>
    <row r="15" spans="1:17" ht="25.5" x14ac:dyDescent="0.25">
      <c r="A15" s="51" t="s">
        <v>20</v>
      </c>
      <c r="B15" s="51" t="s">
        <v>21</v>
      </c>
      <c r="C15" s="51" t="s">
        <v>22</v>
      </c>
      <c r="D15" s="51" t="s">
        <v>23</v>
      </c>
      <c r="E15" s="51" t="s">
        <v>24</v>
      </c>
      <c r="F15" s="52" t="s">
        <v>25</v>
      </c>
      <c r="G15" s="5"/>
    </row>
    <row r="16" spans="1:17" x14ac:dyDescent="0.2">
      <c r="A16" s="37"/>
      <c r="B16" s="37"/>
      <c r="C16" s="38"/>
      <c r="D16" s="39"/>
      <c r="E16" s="39"/>
      <c r="F16" s="40"/>
      <c r="G16" s="5"/>
    </row>
    <row r="17" spans="1:11" ht="25.5" x14ac:dyDescent="0.2">
      <c r="A17" s="37" t="s">
        <v>26</v>
      </c>
      <c r="B17" s="48" t="s">
        <v>27</v>
      </c>
      <c r="C17" s="38">
        <v>6</v>
      </c>
      <c r="D17" s="49">
        <v>43.61</v>
      </c>
      <c r="E17" s="50">
        <v>6958</v>
      </c>
      <c r="F17" s="50">
        <f t="shared" ref="F17:F20" si="0">D17*E17</f>
        <v>303438.38</v>
      </c>
      <c r="G17" s="5"/>
    </row>
    <row r="18" spans="1:11" ht="38.25" x14ac:dyDescent="0.2">
      <c r="A18" s="37" t="s">
        <v>28</v>
      </c>
      <c r="B18" s="48" t="s">
        <v>29</v>
      </c>
      <c r="C18" s="38">
        <v>6</v>
      </c>
      <c r="D18" s="49">
        <v>57.17</v>
      </c>
      <c r="E18" s="50">
        <v>569</v>
      </c>
      <c r="F18" s="50">
        <f t="shared" si="0"/>
        <v>32529.73</v>
      </c>
      <c r="G18" s="5"/>
    </row>
    <row r="19" spans="1:11" ht="38.25" x14ac:dyDescent="0.2">
      <c r="A19" s="37" t="s">
        <v>30</v>
      </c>
      <c r="B19" s="48" t="s">
        <v>31</v>
      </c>
      <c r="C19" s="38">
        <v>6</v>
      </c>
      <c r="D19" s="49">
        <v>170.37</v>
      </c>
      <c r="E19" s="50">
        <v>15</v>
      </c>
      <c r="F19" s="50">
        <f t="shared" si="0"/>
        <v>2555.5500000000002</v>
      </c>
      <c r="G19" s="5"/>
    </row>
    <row r="20" spans="1:11" ht="38.25" x14ac:dyDescent="0.2">
      <c r="A20" s="37" t="s">
        <v>32</v>
      </c>
      <c r="B20" s="48" t="s">
        <v>33</v>
      </c>
      <c r="C20" s="38">
        <v>6</v>
      </c>
      <c r="D20" s="49">
        <v>56.63</v>
      </c>
      <c r="E20" s="50">
        <v>2804</v>
      </c>
      <c r="F20" s="50">
        <f t="shared" si="0"/>
        <v>158790.52000000002</v>
      </c>
      <c r="G20" s="5"/>
    </row>
    <row r="21" spans="1:11" x14ac:dyDescent="0.2">
      <c r="A21" s="18"/>
      <c r="B21" s="18"/>
      <c r="D21" s="42"/>
      <c r="E21" s="43" t="s">
        <v>44</v>
      </c>
      <c r="F21" s="44">
        <f>SUM(F17:F20)</f>
        <v>497314.18</v>
      </c>
      <c r="G21" s="5"/>
    </row>
    <row r="22" spans="1:11" x14ac:dyDescent="0.2">
      <c r="A22" s="18"/>
      <c r="B22" s="18"/>
      <c r="C22" s="19"/>
      <c r="D22" s="45"/>
      <c r="E22" s="46" t="s">
        <v>43</v>
      </c>
      <c r="F22" s="47">
        <v>-5041</v>
      </c>
      <c r="G22" s="5"/>
    </row>
    <row r="23" spans="1:11" x14ac:dyDescent="0.2">
      <c r="A23" s="18"/>
      <c r="B23" s="18"/>
      <c r="C23" s="41"/>
      <c r="D23" s="443" t="s">
        <v>247</v>
      </c>
      <c r="E23" s="443"/>
      <c r="F23" s="70">
        <f>F21+F22</f>
        <v>492273.18</v>
      </c>
      <c r="G23" s="5"/>
    </row>
    <row r="24" spans="1:11" x14ac:dyDescent="0.2">
      <c r="A24" s="20"/>
      <c r="B24" s="20"/>
      <c r="C24" s="442"/>
      <c r="D24" s="442"/>
      <c r="E24" s="442"/>
      <c r="F24" s="21"/>
      <c r="G24" s="5"/>
    </row>
    <row r="25" spans="1:11" ht="1.5" customHeight="1" x14ac:dyDescent="0.25">
      <c r="G25" s="5"/>
    </row>
    <row r="26" spans="1:11" ht="21.75" customHeight="1" x14ac:dyDescent="0.2">
      <c r="A26" s="375" t="s">
        <v>13</v>
      </c>
      <c r="B26" s="9"/>
      <c r="C26" s="10"/>
      <c r="D26" s="10"/>
      <c r="E26" s="11"/>
      <c r="F26" s="12"/>
      <c r="G26" s="5"/>
    </row>
    <row r="27" spans="1:11" ht="40.5" customHeight="1" x14ac:dyDescent="0.2">
      <c r="A27" s="32" t="s">
        <v>34</v>
      </c>
      <c r="B27" s="31" t="s">
        <v>21</v>
      </c>
      <c r="C27" s="32" t="s">
        <v>35</v>
      </c>
      <c r="D27" s="32" t="s">
        <v>243</v>
      </c>
      <c r="E27" s="32" t="s">
        <v>244</v>
      </c>
      <c r="F27" s="12"/>
      <c r="G27" s="5"/>
    </row>
    <row r="28" spans="1:11" ht="38.25" x14ac:dyDescent="0.2">
      <c r="A28" s="71">
        <v>47047</v>
      </c>
      <c r="B28" s="54" t="s">
        <v>36</v>
      </c>
      <c r="C28" s="72">
        <v>70</v>
      </c>
      <c r="D28" s="24">
        <v>30.22</v>
      </c>
      <c r="E28" s="73">
        <f>C28*D28</f>
        <v>2115.4</v>
      </c>
      <c r="F28" s="21"/>
      <c r="G28" s="5"/>
    </row>
    <row r="29" spans="1:11" ht="33" customHeight="1" x14ac:dyDescent="0.2">
      <c r="A29" s="71">
        <v>47046</v>
      </c>
      <c r="B29" s="54" t="s">
        <v>107</v>
      </c>
      <c r="C29" s="72">
        <v>8</v>
      </c>
      <c r="D29" s="24">
        <v>45.89</v>
      </c>
      <c r="E29" s="73">
        <f>C29*D29</f>
        <v>367.12</v>
      </c>
      <c r="F29" s="21"/>
      <c r="G29" s="5"/>
    </row>
    <row r="30" spans="1:11" x14ac:dyDescent="0.2">
      <c r="A30" s="53"/>
      <c r="B30" s="53"/>
      <c r="C30" s="45"/>
      <c r="D30" s="34"/>
      <c r="E30" s="74">
        <f>E28+E29</f>
        <v>2482.52</v>
      </c>
      <c r="F30" s="22"/>
      <c r="G30" s="5"/>
    </row>
    <row r="31" spans="1:11" x14ac:dyDescent="0.2">
      <c r="A31" s="9"/>
      <c r="B31" s="9"/>
      <c r="C31" s="55"/>
      <c r="D31" s="19"/>
      <c r="E31" s="19"/>
      <c r="F31" s="21"/>
      <c r="G31" s="5"/>
    </row>
    <row r="32" spans="1:11" x14ac:dyDescent="0.2">
      <c r="A32" s="5"/>
      <c r="B32" s="2"/>
      <c r="C32" s="2"/>
      <c r="D32" s="55"/>
      <c r="E32" s="55"/>
      <c r="F32" s="21"/>
      <c r="G32" s="5"/>
      <c r="K32" s="56"/>
    </row>
    <row r="33" spans="1:7" x14ac:dyDescent="0.25">
      <c r="A33" s="5"/>
      <c r="B33" s="2"/>
      <c r="C33" s="2"/>
      <c r="D33" s="5"/>
      <c r="E33" s="5"/>
      <c r="F33" s="5"/>
      <c r="G33" s="57"/>
    </row>
    <row r="34" spans="1:7" x14ac:dyDescent="0.25">
      <c r="A34" s="440"/>
      <c r="B34" s="441"/>
      <c r="C34" s="2"/>
      <c r="D34" s="75" t="s">
        <v>19</v>
      </c>
      <c r="E34" s="76">
        <f>D7+D12+F23+E30</f>
        <v>2095212.7</v>
      </c>
      <c r="F34" s="17"/>
      <c r="G34" s="5"/>
    </row>
    <row r="35" spans="1:7" ht="35.25" customHeight="1" x14ac:dyDescent="0.25">
      <c r="A35" s="5"/>
      <c r="B35" s="2"/>
      <c r="C35" s="2"/>
      <c r="D35" s="5"/>
      <c r="E35" s="5"/>
      <c r="F35" s="5"/>
      <c r="G35" s="5"/>
    </row>
    <row r="36" spans="1:7" x14ac:dyDescent="0.25">
      <c r="A36" s="59"/>
      <c r="B36" s="60"/>
      <c r="C36" s="60"/>
      <c r="D36" s="5"/>
      <c r="E36" s="5"/>
      <c r="F36" s="5"/>
    </row>
    <row r="37" spans="1:7" x14ac:dyDescent="0.25">
      <c r="A37" s="61"/>
      <c r="B37" s="60"/>
      <c r="C37" s="2"/>
      <c r="D37" s="59"/>
      <c r="E37" s="59"/>
      <c r="F37" s="59"/>
    </row>
    <row r="38" spans="1:7" ht="44.25" customHeight="1" x14ac:dyDescent="0.25">
      <c r="A38" s="5"/>
      <c r="B38" s="2"/>
      <c r="C38" s="2"/>
      <c r="D38" s="2"/>
      <c r="E38" s="62"/>
      <c r="F38" s="5"/>
    </row>
    <row r="39" spans="1:7" x14ac:dyDescent="0.25">
      <c r="A39" s="5"/>
      <c r="B39" s="2"/>
      <c r="C39" s="2"/>
      <c r="D39" s="58"/>
      <c r="E39" s="17"/>
      <c r="F39" s="5"/>
    </row>
    <row r="40" spans="1:7" x14ac:dyDescent="0.25">
      <c r="A40" s="5"/>
      <c r="B40" s="2"/>
      <c r="C40" s="2"/>
      <c r="D40" s="5"/>
      <c r="E40" s="5"/>
      <c r="F40" s="5"/>
    </row>
    <row r="41" spans="1:7" x14ac:dyDescent="0.25">
      <c r="D41" s="5"/>
      <c r="E41" s="5"/>
      <c r="F41" s="5"/>
    </row>
  </sheetData>
  <mergeCells count="5">
    <mergeCell ref="A34:B34"/>
    <mergeCell ref="C24:E24"/>
    <mergeCell ref="D23:E23"/>
    <mergeCell ref="C1:E1"/>
    <mergeCell ref="A2:D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9" tint="0.59999389629810485"/>
  </sheetPr>
  <dimension ref="A1:M351"/>
  <sheetViews>
    <sheetView zoomScale="82" zoomScaleNormal="82" workbookViewId="0">
      <selection activeCell="F4" sqref="F4"/>
    </sheetView>
  </sheetViews>
  <sheetFormatPr defaultRowHeight="12.75" x14ac:dyDescent="0.2"/>
  <cols>
    <col min="1" max="1" width="12.5703125" style="77" customWidth="1"/>
    <col min="2" max="2" width="12.42578125" style="77" customWidth="1"/>
    <col min="3" max="3" width="24.140625" style="77" customWidth="1"/>
    <col min="4" max="5" width="11" style="77" customWidth="1"/>
    <col min="6" max="7" width="10.5703125" style="77" customWidth="1"/>
    <col min="8" max="8" width="13.42578125" style="77" customWidth="1"/>
    <col min="9" max="9" width="12.5703125" style="77" customWidth="1"/>
    <col min="10" max="10" width="10.7109375" style="77" customWidth="1"/>
    <col min="11" max="12" width="9.140625" style="77"/>
    <col min="13" max="13" width="10.5703125" style="77" customWidth="1"/>
    <col min="14" max="16384" width="9.140625" style="77"/>
  </cols>
  <sheetData>
    <row r="1" spans="1:10" ht="49.5" customHeight="1" x14ac:dyDescent="0.2">
      <c r="G1" s="448" t="s">
        <v>305</v>
      </c>
      <c r="H1" s="448"/>
      <c r="I1" s="448"/>
    </row>
    <row r="3" spans="1:10" x14ac:dyDescent="0.2">
      <c r="A3" s="375" t="s">
        <v>248</v>
      </c>
      <c r="B3" s="78"/>
      <c r="C3" s="78"/>
      <c r="D3" s="79"/>
      <c r="E3" s="80"/>
      <c r="I3" s="81"/>
      <c r="J3" s="81"/>
    </row>
    <row r="4" spans="1:10" ht="38.25" x14ac:dyDescent="0.2">
      <c r="A4" s="32" t="s">
        <v>14</v>
      </c>
      <c r="B4" s="32" t="s">
        <v>62</v>
      </c>
      <c r="C4" s="32" t="s">
        <v>63</v>
      </c>
      <c r="D4" s="32" t="s">
        <v>64</v>
      </c>
      <c r="E4" s="32" t="s">
        <v>321</v>
      </c>
      <c r="F4" s="32" t="s">
        <v>322</v>
      </c>
      <c r="G4" s="32" t="s">
        <v>65</v>
      </c>
    </row>
    <row r="5" spans="1:10" ht="15" x14ac:dyDescent="0.25">
      <c r="A5" s="84">
        <v>43983</v>
      </c>
      <c r="B5" s="86">
        <v>16307026</v>
      </c>
      <c r="C5" s="83" t="s">
        <v>66</v>
      </c>
      <c r="D5" s="85">
        <v>80</v>
      </c>
      <c r="E5" s="85">
        <v>70</v>
      </c>
      <c r="F5" s="85">
        <v>70</v>
      </c>
      <c r="G5" s="85">
        <v>2</v>
      </c>
    </row>
    <row r="6" spans="1:10" ht="15" x14ac:dyDescent="0.25">
      <c r="A6" s="84">
        <v>43983</v>
      </c>
      <c r="B6" s="86">
        <v>16305801</v>
      </c>
      <c r="C6" s="83" t="s">
        <v>67</v>
      </c>
      <c r="D6" s="85">
        <v>20</v>
      </c>
      <c r="E6" s="85">
        <v>20</v>
      </c>
      <c r="F6" s="85">
        <v>20</v>
      </c>
      <c r="G6" s="85">
        <v>2</v>
      </c>
    </row>
    <row r="7" spans="1:10" ht="15" x14ac:dyDescent="0.25">
      <c r="A7" s="84">
        <v>43983</v>
      </c>
      <c r="B7" s="86">
        <v>16305510</v>
      </c>
      <c r="C7" s="83" t="s">
        <v>67</v>
      </c>
      <c r="D7" s="85">
        <v>0</v>
      </c>
      <c r="E7" s="85">
        <v>0</v>
      </c>
      <c r="F7" s="85">
        <v>10</v>
      </c>
      <c r="G7" s="85">
        <v>1</v>
      </c>
    </row>
    <row r="8" spans="1:10" ht="15" x14ac:dyDescent="0.25">
      <c r="A8" s="84">
        <v>43983</v>
      </c>
      <c r="B8" s="86">
        <v>1635407</v>
      </c>
      <c r="C8" s="83" t="s">
        <v>67</v>
      </c>
      <c r="D8" s="85">
        <v>0</v>
      </c>
      <c r="E8" s="85">
        <v>0</v>
      </c>
      <c r="F8" s="85">
        <v>10</v>
      </c>
      <c r="G8" s="85">
        <v>1</v>
      </c>
    </row>
    <row r="9" spans="1:10" ht="15" x14ac:dyDescent="0.25">
      <c r="A9" s="84">
        <v>43983</v>
      </c>
      <c r="B9" s="86">
        <v>1634915</v>
      </c>
      <c r="C9" s="83" t="s">
        <v>67</v>
      </c>
      <c r="D9" s="85">
        <v>0</v>
      </c>
      <c r="E9" s="85">
        <v>0</v>
      </c>
      <c r="F9" s="85">
        <v>10</v>
      </c>
      <c r="G9" s="85">
        <v>1</v>
      </c>
    </row>
    <row r="10" spans="1:10" ht="15" x14ac:dyDescent="0.25">
      <c r="A10" s="84">
        <v>43983</v>
      </c>
      <c r="B10" s="86" t="s">
        <v>68</v>
      </c>
      <c r="C10" s="83" t="s">
        <v>69</v>
      </c>
      <c r="D10" s="85">
        <v>10</v>
      </c>
      <c r="E10" s="85">
        <v>30</v>
      </c>
      <c r="F10" s="85">
        <v>30</v>
      </c>
      <c r="G10" s="85">
        <v>2</v>
      </c>
    </row>
    <row r="11" spans="1:10" ht="15" x14ac:dyDescent="0.25">
      <c r="A11" s="84">
        <v>43983</v>
      </c>
      <c r="B11" s="86">
        <v>16307100</v>
      </c>
      <c r="C11" s="83" t="s">
        <v>70</v>
      </c>
      <c r="D11" s="85">
        <v>0</v>
      </c>
      <c r="E11" s="85">
        <v>0</v>
      </c>
      <c r="F11" s="85">
        <v>10</v>
      </c>
      <c r="G11" s="85">
        <v>1</v>
      </c>
    </row>
    <row r="12" spans="1:10" ht="15" x14ac:dyDescent="0.25">
      <c r="A12" s="84">
        <v>43983</v>
      </c>
      <c r="B12" s="86">
        <v>16307067</v>
      </c>
      <c r="C12" s="83" t="s">
        <v>70</v>
      </c>
      <c r="D12" s="85">
        <v>0</v>
      </c>
      <c r="E12" s="85">
        <v>0</v>
      </c>
      <c r="F12" s="85">
        <v>10</v>
      </c>
      <c r="G12" s="85">
        <v>1</v>
      </c>
    </row>
    <row r="13" spans="1:10" ht="15" x14ac:dyDescent="0.25">
      <c r="A13" s="84">
        <v>43983</v>
      </c>
      <c r="B13" s="86">
        <v>16304997</v>
      </c>
      <c r="C13" s="83" t="s">
        <v>70</v>
      </c>
      <c r="D13" s="85">
        <v>0</v>
      </c>
      <c r="E13" s="85">
        <v>0</v>
      </c>
      <c r="F13" s="85">
        <v>10</v>
      </c>
      <c r="G13" s="85">
        <v>1</v>
      </c>
    </row>
    <row r="14" spans="1:10" ht="15" x14ac:dyDescent="0.25">
      <c r="A14" s="84">
        <v>43983</v>
      </c>
      <c r="B14" s="86">
        <v>16306146</v>
      </c>
      <c r="C14" s="83" t="s">
        <v>70</v>
      </c>
      <c r="D14" s="85">
        <v>0</v>
      </c>
      <c r="E14" s="85">
        <v>0</v>
      </c>
      <c r="F14" s="85">
        <v>10</v>
      </c>
      <c r="G14" s="85">
        <v>1</v>
      </c>
    </row>
    <row r="15" spans="1:10" ht="15" x14ac:dyDescent="0.25">
      <c r="A15" s="84">
        <v>43983</v>
      </c>
      <c r="B15" s="86">
        <v>16305894</v>
      </c>
      <c r="C15" s="83" t="s">
        <v>70</v>
      </c>
      <c r="D15" s="85">
        <v>0</v>
      </c>
      <c r="E15" s="85">
        <v>0</v>
      </c>
      <c r="F15" s="85">
        <v>10</v>
      </c>
      <c r="G15" s="85">
        <v>1</v>
      </c>
    </row>
    <row r="16" spans="1:10" ht="15" x14ac:dyDescent="0.25">
      <c r="A16" s="84">
        <v>43983</v>
      </c>
      <c r="B16" s="86">
        <v>16306478</v>
      </c>
      <c r="C16" s="83" t="s">
        <v>70</v>
      </c>
      <c r="D16" s="85">
        <v>0</v>
      </c>
      <c r="E16" s="85">
        <v>0</v>
      </c>
      <c r="F16" s="85">
        <v>10</v>
      </c>
      <c r="G16" s="85">
        <v>1</v>
      </c>
    </row>
    <row r="17" spans="1:7" ht="15" x14ac:dyDescent="0.25">
      <c r="A17" s="84">
        <v>43983</v>
      </c>
      <c r="B17" s="86">
        <v>16306057</v>
      </c>
      <c r="C17" s="83" t="s">
        <v>70</v>
      </c>
      <c r="D17" s="85">
        <v>0</v>
      </c>
      <c r="E17" s="85">
        <v>0</v>
      </c>
      <c r="F17" s="85">
        <v>10</v>
      </c>
      <c r="G17" s="85">
        <v>1</v>
      </c>
    </row>
    <row r="18" spans="1:7" ht="15" x14ac:dyDescent="0.25">
      <c r="A18" s="84">
        <v>43983</v>
      </c>
      <c r="B18" s="86">
        <v>16305593</v>
      </c>
      <c r="C18" s="83" t="s">
        <v>70</v>
      </c>
      <c r="D18" s="85">
        <v>0</v>
      </c>
      <c r="E18" s="85">
        <v>0</v>
      </c>
      <c r="F18" s="85">
        <v>10</v>
      </c>
      <c r="G18" s="85">
        <v>1</v>
      </c>
    </row>
    <row r="19" spans="1:7" ht="15" x14ac:dyDescent="0.25">
      <c r="A19" s="84">
        <v>43983</v>
      </c>
      <c r="B19" s="86">
        <v>16307472</v>
      </c>
      <c r="C19" s="83" t="s">
        <v>70</v>
      </c>
      <c r="D19" s="85">
        <v>0</v>
      </c>
      <c r="E19" s="85">
        <v>0</v>
      </c>
      <c r="F19" s="85">
        <v>10</v>
      </c>
      <c r="G19" s="85">
        <v>1</v>
      </c>
    </row>
    <row r="20" spans="1:7" ht="15" x14ac:dyDescent="0.25">
      <c r="A20" s="84">
        <v>43983</v>
      </c>
      <c r="B20" s="86">
        <v>16306539</v>
      </c>
      <c r="C20" s="83" t="s">
        <v>70</v>
      </c>
      <c r="D20" s="85">
        <v>0</v>
      </c>
      <c r="E20" s="85">
        <v>0</v>
      </c>
      <c r="F20" s="85">
        <v>10</v>
      </c>
      <c r="G20" s="85">
        <v>1</v>
      </c>
    </row>
    <row r="21" spans="1:7" ht="15" x14ac:dyDescent="0.25">
      <c r="A21" s="84">
        <v>43983</v>
      </c>
      <c r="B21" s="86">
        <v>16306483</v>
      </c>
      <c r="C21" s="83" t="s">
        <v>71</v>
      </c>
      <c r="D21" s="85">
        <v>0</v>
      </c>
      <c r="E21" s="85">
        <v>0</v>
      </c>
      <c r="F21" s="85">
        <v>10</v>
      </c>
      <c r="G21" s="85">
        <v>1</v>
      </c>
    </row>
    <row r="22" spans="1:7" ht="15" x14ac:dyDescent="0.25">
      <c r="A22" s="84">
        <v>43983</v>
      </c>
      <c r="B22" s="86">
        <v>16306151</v>
      </c>
      <c r="C22" s="83" t="s">
        <v>71</v>
      </c>
      <c r="D22" s="85">
        <v>0</v>
      </c>
      <c r="E22" s="85">
        <v>0</v>
      </c>
      <c r="F22" s="85">
        <v>10</v>
      </c>
      <c r="G22" s="85">
        <v>1</v>
      </c>
    </row>
    <row r="23" spans="1:7" ht="15" x14ac:dyDescent="0.25">
      <c r="A23" s="84">
        <v>43983</v>
      </c>
      <c r="B23" s="86">
        <v>16307351</v>
      </c>
      <c r="C23" s="83" t="s">
        <v>71</v>
      </c>
      <c r="D23" s="85">
        <v>0</v>
      </c>
      <c r="E23" s="85">
        <v>0</v>
      </c>
      <c r="F23" s="85">
        <v>10</v>
      </c>
      <c r="G23" s="85">
        <v>1</v>
      </c>
    </row>
    <row r="24" spans="1:7" ht="15" x14ac:dyDescent="0.25">
      <c r="A24" s="84">
        <v>43983</v>
      </c>
      <c r="B24" s="86">
        <v>16307438</v>
      </c>
      <c r="C24" s="83" t="s">
        <v>71</v>
      </c>
      <c r="D24" s="85">
        <v>0</v>
      </c>
      <c r="E24" s="85">
        <v>0</v>
      </c>
      <c r="F24" s="85">
        <v>10</v>
      </c>
      <c r="G24" s="85">
        <v>1</v>
      </c>
    </row>
    <row r="25" spans="1:7" ht="15" x14ac:dyDescent="0.25">
      <c r="A25" s="84">
        <v>43983</v>
      </c>
      <c r="B25" s="86">
        <v>16307658</v>
      </c>
      <c r="C25" s="83" t="s">
        <v>71</v>
      </c>
      <c r="D25" s="85">
        <v>0</v>
      </c>
      <c r="E25" s="85">
        <v>0</v>
      </c>
      <c r="F25" s="85">
        <v>10</v>
      </c>
      <c r="G25" s="85">
        <v>1</v>
      </c>
    </row>
    <row r="26" spans="1:7" ht="15" x14ac:dyDescent="0.25">
      <c r="A26" s="84">
        <v>43983</v>
      </c>
      <c r="B26" s="86">
        <v>16307551</v>
      </c>
      <c r="C26" s="83" t="s">
        <v>71</v>
      </c>
      <c r="D26" s="85">
        <v>0</v>
      </c>
      <c r="E26" s="85">
        <v>0</v>
      </c>
      <c r="F26" s="85">
        <v>10</v>
      </c>
      <c r="G26" s="85">
        <v>1</v>
      </c>
    </row>
    <row r="27" spans="1:7" ht="15" x14ac:dyDescent="0.25">
      <c r="A27" s="84">
        <v>43983</v>
      </c>
      <c r="B27" s="86">
        <v>16307737</v>
      </c>
      <c r="C27" s="83" t="s">
        <v>71</v>
      </c>
      <c r="D27" s="85">
        <v>0</v>
      </c>
      <c r="E27" s="85">
        <v>0</v>
      </c>
      <c r="F27" s="85">
        <v>10</v>
      </c>
      <c r="G27" s="85">
        <v>1</v>
      </c>
    </row>
    <row r="28" spans="1:7" ht="15" x14ac:dyDescent="0.25">
      <c r="A28" s="84">
        <v>43983</v>
      </c>
      <c r="B28" s="86">
        <v>16308357</v>
      </c>
      <c r="C28" s="83" t="s">
        <v>71</v>
      </c>
      <c r="D28" s="85">
        <v>0</v>
      </c>
      <c r="E28" s="85">
        <v>0</v>
      </c>
      <c r="F28" s="85">
        <v>10</v>
      </c>
      <c r="G28" s="85">
        <v>1</v>
      </c>
    </row>
    <row r="29" spans="1:7" ht="15" x14ac:dyDescent="0.25">
      <c r="A29" s="84">
        <v>43983</v>
      </c>
      <c r="B29" s="86">
        <v>16308351</v>
      </c>
      <c r="C29" s="83" t="s">
        <v>71</v>
      </c>
      <c r="D29" s="85">
        <v>0</v>
      </c>
      <c r="E29" s="85">
        <v>0</v>
      </c>
      <c r="F29" s="85">
        <v>10</v>
      </c>
      <c r="G29" s="85">
        <v>1</v>
      </c>
    </row>
    <row r="30" spans="1:7" ht="15" x14ac:dyDescent="0.25">
      <c r="A30" s="84">
        <v>43984</v>
      </c>
      <c r="B30" s="86">
        <v>16312438</v>
      </c>
      <c r="C30" s="83" t="s">
        <v>72</v>
      </c>
      <c r="D30" s="85">
        <v>6</v>
      </c>
      <c r="E30" s="85">
        <v>20</v>
      </c>
      <c r="F30" s="85">
        <v>20</v>
      </c>
      <c r="G30" s="85">
        <v>2</v>
      </c>
    </row>
    <row r="31" spans="1:7" ht="15" x14ac:dyDescent="0.25">
      <c r="A31" s="84">
        <v>43984</v>
      </c>
      <c r="B31" s="86">
        <v>16310247</v>
      </c>
      <c r="C31" s="83" t="s">
        <v>71</v>
      </c>
      <c r="D31" s="85">
        <v>0</v>
      </c>
      <c r="E31" s="85">
        <v>0</v>
      </c>
      <c r="F31" s="85">
        <v>10</v>
      </c>
      <c r="G31" s="85">
        <v>1</v>
      </c>
    </row>
    <row r="32" spans="1:7" ht="15" x14ac:dyDescent="0.25">
      <c r="A32" s="84">
        <v>43984</v>
      </c>
      <c r="B32" s="86">
        <v>16309973</v>
      </c>
      <c r="C32" s="83" t="s">
        <v>71</v>
      </c>
      <c r="D32" s="85">
        <v>0</v>
      </c>
      <c r="E32" s="85">
        <v>0</v>
      </c>
      <c r="F32" s="85">
        <v>10</v>
      </c>
      <c r="G32" s="85">
        <v>1</v>
      </c>
    </row>
    <row r="33" spans="1:7" ht="15" x14ac:dyDescent="0.25">
      <c r="A33" s="84">
        <v>43984</v>
      </c>
      <c r="B33" s="86">
        <v>16312543</v>
      </c>
      <c r="C33" s="83" t="s">
        <v>71</v>
      </c>
      <c r="D33" s="85">
        <v>0</v>
      </c>
      <c r="E33" s="85">
        <v>0</v>
      </c>
      <c r="F33" s="85">
        <v>10</v>
      </c>
      <c r="G33" s="85">
        <v>1</v>
      </c>
    </row>
    <row r="34" spans="1:7" ht="15" x14ac:dyDescent="0.25">
      <c r="A34" s="84">
        <v>43984</v>
      </c>
      <c r="B34" s="86">
        <v>16312587</v>
      </c>
      <c r="C34" s="83" t="s">
        <v>71</v>
      </c>
      <c r="D34" s="85">
        <v>0</v>
      </c>
      <c r="E34" s="85">
        <v>0</v>
      </c>
      <c r="F34" s="85">
        <v>10</v>
      </c>
      <c r="G34" s="85">
        <v>1</v>
      </c>
    </row>
    <row r="35" spans="1:7" ht="15" x14ac:dyDescent="0.25">
      <c r="A35" s="84">
        <v>43984</v>
      </c>
      <c r="B35" s="86">
        <v>16311500</v>
      </c>
      <c r="C35" s="83" t="s">
        <v>70</v>
      </c>
      <c r="D35" s="85">
        <v>0</v>
      </c>
      <c r="E35" s="85">
        <v>0</v>
      </c>
      <c r="F35" s="85">
        <v>10</v>
      </c>
      <c r="G35" s="85">
        <v>1</v>
      </c>
    </row>
    <row r="36" spans="1:7" ht="15" x14ac:dyDescent="0.25">
      <c r="A36" s="84">
        <v>43984</v>
      </c>
      <c r="B36" s="86">
        <v>16312110</v>
      </c>
      <c r="C36" s="83" t="s">
        <v>70</v>
      </c>
      <c r="D36" s="85">
        <v>0</v>
      </c>
      <c r="E36" s="85">
        <v>0</v>
      </c>
      <c r="F36" s="85">
        <v>10</v>
      </c>
      <c r="G36" s="85">
        <v>1</v>
      </c>
    </row>
    <row r="37" spans="1:7" ht="15" x14ac:dyDescent="0.25">
      <c r="A37" s="84">
        <v>43984</v>
      </c>
      <c r="B37" s="86">
        <v>16310725</v>
      </c>
      <c r="C37" s="83" t="s">
        <v>70</v>
      </c>
      <c r="D37" s="85">
        <v>0</v>
      </c>
      <c r="E37" s="85">
        <v>0</v>
      </c>
      <c r="F37" s="85">
        <v>10</v>
      </c>
      <c r="G37" s="85">
        <v>1</v>
      </c>
    </row>
    <row r="38" spans="1:7" ht="15" x14ac:dyDescent="0.25">
      <c r="A38" s="84">
        <v>43984</v>
      </c>
      <c r="B38" s="86">
        <v>16311123</v>
      </c>
      <c r="C38" s="83" t="s">
        <v>70</v>
      </c>
      <c r="D38" s="85">
        <v>0</v>
      </c>
      <c r="E38" s="85">
        <v>0</v>
      </c>
      <c r="F38" s="85">
        <v>10</v>
      </c>
      <c r="G38" s="85">
        <v>1</v>
      </c>
    </row>
    <row r="39" spans="1:7" ht="15" x14ac:dyDescent="0.25">
      <c r="A39" s="84">
        <v>43985</v>
      </c>
      <c r="B39" s="86">
        <v>16318061</v>
      </c>
      <c r="C39" s="83" t="s">
        <v>72</v>
      </c>
      <c r="D39" s="85">
        <v>6</v>
      </c>
      <c r="E39" s="85">
        <v>20</v>
      </c>
      <c r="F39" s="85">
        <v>20</v>
      </c>
      <c r="G39" s="85">
        <v>2</v>
      </c>
    </row>
    <row r="40" spans="1:7" ht="15" x14ac:dyDescent="0.25">
      <c r="A40" s="84">
        <v>43985</v>
      </c>
      <c r="B40" s="86">
        <v>16315302</v>
      </c>
      <c r="C40" s="83" t="s">
        <v>67</v>
      </c>
      <c r="D40" s="85">
        <v>0</v>
      </c>
      <c r="E40" s="85">
        <v>0</v>
      </c>
      <c r="F40" s="85">
        <v>10</v>
      </c>
      <c r="G40" s="85">
        <v>1</v>
      </c>
    </row>
    <row r="41" spans="1:7" ht="15" x14ac:dyDescent="0.25">
      <c r="A41" s="84">
        <v>43985</v>
      </c>
      <c r="B41" s="86">
        <v>16317015</v>
      </c>
      <c r="C41" s="83" t="s">
        <v>70</v>
      </c>
      <c r="D41" s="85">
        <v>0</v>
      </c>
      <c r="E41" s="85">
        <v>0</v>
      </c>
      <c r="F41" s="85">
        <v>10</v>
      </c>
      <c r="G41" s="85">
        <v>1</v>
      </c>
    </row>
    <row r="42" spans="1:7" ht="15" x14ac:dyDescent="0.25">
      <c r="A42" s="84">
        <v>43985</v>
      </c>
      <c r="B42" s="86">
        <v>16314732</v>
      </c>
      <c r="C42" s="83" t="s">
        <v>70</v>
      </c>
      <c r="D42" s="85">
        <v>0</v>
      </c>
      <c r="E42" s="85">
        <v>0</v>
      </c>
      <c r="F42" s="85">
        <v>10</v>
      </c>
      <c r="G42" s="85">
        <v>1</v>
      </c>
    </row>
    <row r="43" spans="1:7" ht="15" x14ac:dyDescent="0.25">
      <c r="A43" s="84">
        <v>43985</v>
      </c>
      <c r="B43" s="86">
        <v>16315262</v>
      </c>
      <c r="C43" s="83" t="s">
        <v>70</v>
      </c>
      <c r="D43" s="85">
        <v>0</v>
      </c>
      <c r="E43" s="85">
        <v>0</v>
      </c>
      <c r="F43" s="85">
        <v>10</v>
      </c>
      <c r="G43" s="85">
        <v>1</v>
      </c>
    </row>
    <row r="44" spans="1:7" ht="15" x14ac:dyDescent="0.25">
      <c r="A44" s="84">
        <v>43985</v>
      </c>
      <c r="B44" s="86">
        <v>16315465</v>
      </c>
      <c r="C44" s="83" t="s">
        <v>70</v>
      </c>
      <c r="D44" s="85">
        <v>0</v>
      </c>
      <c r="E44" s="85">
        <v>0</v>
      </c>
      <c r="F44" s="85">
        <v>10</v>
      </c>
      <c r="G44" s="85">
        <v>1</v>
      </c>
    </row>
    <row r="45" spans="1:7" ht="15" x14ac:dyDescent="0.25">
      <c r="A45" s="84">
        <v>43985</v>
      </c>
      <c r="B45" s="86">
        <v>16318336</v>
      </c>
      <c r="C45" s="83" t="s">
        <v>72</v>
      </c>
      <c r="D45" s="85">
        <v>6</v>
      </c>
      <c r="E45" s="85">
        <v>20</v>
      </c>
      <c r="F45" s="85">
        <v>20</v>
      </c>
      <c r="G45" s="85">
        <v>2</v>
      </c>
    </row>
    <row r="46" spans="1:7" ht="15" x14ac:dyDescent="0.25">
      <c r="A46" s="84">
        <v>43985</v>
      </c>
      <c r="B46" s="86">
        <v>16318523</v>
      </c>
      <c r="C46" s="83" t="s">
        <v>71</v>
      </c>
      <c r="D46" s="85">
        <v>0</v>
      </c>
      <c r="E46" s="85">
        <v>0</v>
      </c>
      <c r="F46" s="85">
        <v>10</v>
      </c>
      <c r="G46" s="85">
        <v>1</v>
      </c>
    </row>
    <row r="47" spans="1:7" ht="15" x14ac:dyDescent="0.25">
      <c r="A47" s="84">
        <v>43985</v>
      </c>
      <c r="B47" s="86">
        <v>16317578</v>
      </c>
      <c r="C47" s="83" t="s">
        <v>71</v>
      </c>
      <c r="D47" s="85">
        <v>0</v>
      </c>
      <c r="E47" s="85">
        <v>0</v>
      </c>
      <c r="F47" s="85">
        <v>10</v>
      </c>
      <c r="G47" s="85">
        <v>1</v>
      </c>
    </row>
    <row r="48" spans="1:7" ht="15" x14ac:dyDescent="0.25">
      <c r="A48" s="84">
        <v>43985</v>
      </c>
      <c r="B48" s="86">
        <v>16317692</v>
      </c>
      <c r="C48" s="83" t="s">
        <v>71</v>
      </c>
      <c r="D48" s="85">
        <v>0</v>
      </c>
      <c r="E48" s="85">
        <v>0</v>
      </c>
      <c r="F48" s="85">
        <v>10</v>
      </c>
      <c r="G48" s="85">
        <v>1</v>
      </c>
    </row>
    <row r="49" spans="1:7" ht="15" x14ac:dyDescent="0.25">
      <c r="A49" s="84">
        <v>43985</v>
      </c>
      <c r="B49" s="86">
        <v>16317440</v>
      </c>
      <c r="C49" s="83" t="s">
        <v>71</v>
      </c>
      <c r="D49" s="85">
        <v>0</v>
      </c>
      <c r="E49" s="85">
        <v>0</v>
      </c>
      <c r="F49" s="85">
        <v>10</v>
      </c>
      <c r="G49" s="85">
        <v>1</v>
      </c>
    </row>
    <row r="50" spans="1:7" ht="15" x14ac:dyDescent="0.25">
      <c r="A50" s="84">
        <v>43985</v>
      </c>
      <c r="B50" s="86">
        <v>16317191</v>
      </c>
      <c r="C50" s="83" t="s">
        <v>71</v>
      </c>
      <c r="D50" s="85">
        <v>0</v>
      </c>
      <c r="E50" s="85">
        <v>0</v>
      </c>
      <c r="F50" s="85">
        <v>10</v>
      </c>
      <c r="G50" s="85">
        <v>1</v>
      </c>
    </row>
    <row r="51" spans="1:7" ht="15" x14ac:dyDescent="0.25">
      <c r="A51" s="84">
        <v>43986</v>
      </c>
      <c r="B51" s="86" t="s">
        <v>73</v>
      </c>
      <c r="C51" s="83" t="s">
        <v>69</v>
      </c>
      <c r="D51" s="85">
        <v>6</v>
      </c>
      <c r="E51" s="85">
        <v>30</v>
      </c>
      <c r="F51" s="85">
        <v>30</v>
      </c>
      <c r="G51" s="85">
        <v>2</v>
      </c>
    </row>
    <row r="52" spans="1:7" ht="15" x14ac:dyDescent="0.25">
      <c r="A52" s="84">
        <v>43986</v>
      </c>
      <c r="B52" s="86">
        <v>16322202</v>
      </c>
      <c r="C52" s="83" t="s">
        <v>71</v>
      </c>
      <c r="D52" s="85">
        <v>0</v>
      </c>
      <c r="E52" s="85">
        <v>0</v>
      </c>
      <c r="F52" s="85">
        <v>10</v>
      </c>
      <c r="G52" s="85">
        <v>1</v>
      </c>
    </row>
    <row r="53" spans="1:7" ht="15" x14ac:dyDescent="0.25">
      <c r="A53" s="84">
        <v>43986</v>
      </c>
      <c r="B53" s="86">
        <v>16321829</v>
      </c>
      <c r="C53" s="83" t="s">
        <v>71</v>
      </c>
      <c r="D53" s="85">
        <v>0</v>
      </c>
      <c r="E53" s="85">
        <v>0</v>
      </c>
      <c r="F53" s="85">
        <v>10</v>
      </c>
      <c r="G53" s="85">
        <v>1</v>
      </c>
    </row>
    <row r="54" spans="1:7" ht="15" x14ac:dyDescent="0.25">
      <c r="A54" s="84">
        <v>43986</v>
      </c>
      <c r="B54" s="86">
        <v>16320834</v>
      </c>
      <c r="C54" s="83" t="s">
        <v>71</v>
      </c>
      <c r="D54" s="85">
        <v>0</v>
      </c>
      <c r="E54" s="85">
        <v>0</v>
      </c>
      <c r="F54" s="85">
        <v>10</v>
      </c>
      <c r="G54" s="85">
        <v>1</v>
      </c>
    </row>
    <row r="55" spans="1:7" ht="15" x14ac:dyDescent="0.25">
      <c r="A55" s="84">
        <v>43986</v>
      </c>
      <c r="B55" s="86">
        <v>16320581</v>
      </c>
      <c r="C55" s="83" t="s">
        <v>71</v>
      </c>
      <c r="D55" s="85">
        <v>0</v>
      </c>
      <c r="E55" s="85">
        <v>0</v>
      </c>
      <c r="F55" s="85">
        <v>10</v>
      </c>
      <c r="G55" s="85">
        <v>1</v>
      </c>
    </row>
    <row r="56" spans="1:7" ht="15" x14ac:dyDescent="0.25">
      <c r="A56" s="84">
        <v>43986</v>
      </c>
      <c r="B56" s="86">
        <v>16321412</v>
      </c>
      <c r="C56" s="83" t="s">
        <v>67</v>
      </c>
      <c r="D56" s="85">
        <v>0</v>
      </c>
      <c r="E56" s="85">
        <v>0</v>
      </c>
      <c r="F56" s="85">
        <v>10</v>
      </c>
      <c r="G56" s="85">
        <v>1</v>
      </c>
    </row>
    <row r="57" spans="1:7" ht="15" x14ac:dyDescent="0.25">
      <c r="A57" s="84">
        <v>43986</v>
      </c>
      <c r="B57" s="86">
        <v>16320132</v>
      </c>
      <c r="C57" s="83" t="s">
        <v>70</v>
      </c>
      <c r="D57" s="85">
        <v>0</v>
      </c>
      <c r="E57" s="85">
        <v>0</v>
      </c>
      <c r="F57" s="85">
        <v>10</v>
      </c>
      <c r="G57" s="85">
        <v>1</v>
      </c>
    </row>
    <row r="58" spans="1:7" ht="15" x14ac:dyDescent="0.25">
      <c r="A58" s="84">
        <v>43986</v>
      </c>
      <c r="B58" s="86">
        <v>16321105</v>
      </c>
      <c r="C58" s="83" t="s">
        <v>70</v>
      </c>
      <c r="D58" s="85">
        <v>0</v>
      </c>
      <c r="E58" s="85">
        <v>0</v>
      </c>
      <c r="F58" s="85">
        <v>10</v>
      </c>
      <c r="G58" s="85">
        <v>1</v>
      </c>
    </row>
    <row r="59" spans="1:7" ht="15" x14ac:dyDescent="0.25">
      <c r="A59" s="84">
        <v>43986</v>
      </c>
      <c r="B59" s="86">
        <v>16319819</v>
      </c>
      <c r="C59" s="83" t="s">
        <v>74</v>
      </c>
      <c r="D59" s="85">
        <v>4</v>
      </c>
      <c r="E59" s="85">
        <v>20</v>
      </c>
      <c r="F59" s="85">
        <v>20</v>
      </c>
      <c r="G59" s="85">
        <v>2</v>
      </c>
    </row>
    <row r="60" spans="1:7" ht="15" x14ac:dyDescent="0.25">
      <c r="A60" s="84">
        <v>43986</v>
      </c>
      <c r="B60" s="86">
        <v>16323343</v>
      </c>
      <c r="C60" s="83" t="s">
        <v>71</v>
      </c>
      <c r="D60" s="85">
        <v>0</v>
      </c>
      <c r="E60" s="85">
        <v>0</v>
      </c>
      <c r="F60" s="85">
        <v>10</v>
      </c>
      <c r="G60" s="85">
        <v>1</v>
      </c>
    </row>
    <row r="61" spans="1:7" ht="15" x14ac:dyDescent="0.25">
      <c r="A61" s="84">
        <v>43986</v>
      </c>
      <c r="B61" s="86">
        <v>16323420</v>
      </c>
      <c r="C61" s="83" t="s">
        <v>71</v>
      </c>
      <c r="D61" s="85">
        <v>0</v>
      </c>
      <c r="E61" s="85">
        <v>0</v>
      </c>
      <c r="F61" s="85">
        <v>10</v>
      </c>
      <c r="G61" s="85">
        <v>1</v>
      </c>
    </row>
    <row r="62" spans="1:7" ht="15" x14ac:dyDescent="0.25">
      <c r="A62" s="84">
        <v>43987</v>
      </c>
      <c r="B62" s="86">
        <v>16327698</v>
      </c>
      <c r="C62" s="83" t="s">
        <v>70</v>
      </c>
      <c r="D62" s="85">
        <v>0</v>
      </c>
      <c r="E62" s="85">
        <v>0</v>
      </c>
      <c r="F62" s="85">
        <v>10</v>
      </c>
      <c r="G62" s="85">
        <v>1</v>
      </c>
    </row>
    <row r="63" spans="1:7" ht="15" x14ac:dyDescent="0.25">
      <c r="A63" s="84">
        <v>43987</v>
      </c>
      <c r="B63" s="86">
        <v>16327775</v>
      </c>
      <c r="C63" s="83" t="s">
        <v>70</v>
      </c>
      <c r="D63" s="85">
        <v>0</v>
      </c>
      <c r="E63" s="85">
        <v>0</v>
      </c>
      <c r="F63" s="85">
        <v>10</v>
      </c>
      <c r="G63" s="85">
        <v>1</v>
      </c>
    </row>
    <row r="64" spans="1:7" ht="15" x14ac:dyDescent="0.25">
      <c r="A64" s="84">
        <v>43987</v>
      </c>
      <c r="B64" s="86">
        <v>16326536</v>
      </c>
      <c r="C64" s="83" t="s">
        <v>70</v>
      </c>
      <c r="D64" s="85">
        <v>0</v>
      </c>
      <c r="E64" s="85">
        <v>0</v>
      </c>
      <c r="F64" s="85">
        <v>10</v>
      </c>
      <c r="G64" s="85">
        <v>1</v>
      </c>
    </row>
    <row r="65" spans="1:7" ht="15" x14ac:dyDescent="0.25">
      <c r="A65" s="84">
        <v>43987</v>
      </c>
      <c r="B65" s="86">
        <v>16326007</v>
      </c>
      <c r="C65" s="83" t="s">
        <v>70</v>
      </c>
      <c r="D65" s="85">
        <v>0</v>
      </c>
      <c r="E65" s="85">
        <v>0</v>
      </c>
      <c r="F65" s="85">
        <v>10</v>
      </c>
      <c r="G65" s="85">
        <v>1</v>
      </c>
    </row>
    <row r="66" spans="1:7" ht="15" x14ac:dyDescent="0.25">
      <c r="A66" s="84">
        <v>43987</v>
      </c>
      <c r="B66" s="86">
        <v>16325789</v>
      </c>
      <c r="C66" s="83" t="s">
        <v>70</v>
      </c>
      <c r="D66" s="85">
        <v>0</v>
      </c>
      <c r="E66" s="85">
        <v>0</v>
      </c>
      <c r="F66" s="85">
        <v>10</v>
      </c>
      <c r="G66" s="85">
        <v>1</v>
      </c>
    </row>
    <row r="67" spans="1:7" ht="15" x14ac:dyDescent="0.25">
      <c r="A67" s="84">
        <v>43987</v>
      </c>
      <c r="B67" s="86">
        <v>16325832</v>
      </c>
      <c r="C67" s="83" t="s">
        <v>70</v>
      </c>
      <c r="D67" s="85">
        <v>0</v>
      </c>
      <c r="E67" s="85">
        <v>0</v>
      </c>
      <c r="F67" s="85">
        <v>10</v>
      </c>
      <c r="G67" s="85">
        <v>1</v>
      </c>
    </row>
    <row r="68" spans="1:7" ht="15" x14ac:dyDescent="0.25">
      <c r="A68" s="84">
        <v>43987</v>
      </c>
      <c r="B68" s="86">
        <v>16325383</v>
      </c>
      <c r="C68" s="83" t="s">
        <v>70</v>
      </c>
      <c r="D68" s="85">
        <v>0</v>
      </c>
      <c r="E68" s="85">
        <v>0</v>
      </c>
      <c r="F68" s="85">
        <v>10</v>
      </c>
      <c r="G68" s="85">
        <v>1</v>
      </c>
    </row>
    <row r="69" spans="1:7" ht="15" x14ac:dyDescent="0.25">
      <c r="A69" s="84">
        <v>43987</v>
      </c>
      <c r="B69" s="86">
        <v>16322921</v>
      </c>
      <c r="C69" s="83" t="s">
        <v>70</v>
      </c>
      <c r="D69" s="85">
        <v>0</v>
      </c>
      <c r="E69" s="85">
        <v>0</v>
      </c>
      <c r="F69" s="85">
        <v>10</v>
      </c>
      <c r="G69" s="85">
        <v>1</v>
      </c>
    </row>
    <row r="70" spans="1:7" ht="15" x14ac:dyDescent="0.25">
      <c r="A70" s="84">
        <v>43987</v>
      </c>
      <c r="B70" s="86">
        <v>16326931</v>
      </c>
      <c r="C70" s="83" t="s">
        <v>70</v>
      </c>
      <c r="D70" s="85">
        <v>0</v>
      </c>
      <c r="E70" s="85">
        <v>0</v>
      </c>
      <c r="F70" s="85">
        <v>10</v>
      </c>
      <c r="G70" s="85">
        <v>1</v>
      </c>
    </row>
    <row r="71" spans="1:7" ht="15" x14ac:dyDescent="0.25">
      <c r="A71" s="84">
        <v>43987</v>
      </c>
      <c r="B71" s="86">
        <v>16327490</v>
      </c>
      <c r="C71" s="83" t="s">
        <v>70</v>
      </c>
      <c r="D71" s="85">
        <v>0</v>
      </c>
      <c r="E71" s="85">
        <v>0</v>
      </c>
      <c r="F71" s="85">
        <v>10</v>
      </c>
      <c r="G71" s="85">
        <v>1</v>
      </c>
    </row>
    <row r="72" spans="1:7" ht="15" x14ac:dyDescent="0.25">
      <c r="A72" s="84">
        <v>43987</v>
      </c>
      <c r="B72" s="86">
        <v>1632532</v>
      </c>
      <c r="C72" s="83" t="s">
        <v>75</v>
      </c>
      <c r="D72" s="85">
        <v>0</v>
      </c>
      <c r="E72" s="85">
        <v>0</v>
      </c>
      <c r="F72" s="85">
        <v>10</v>
      </c>
      <c r="G72" s="85">
        <v>1</v>
      </c>
    </row>
    <row r="73" spans="1:7" ht="15" x14ac:dyDescent="0.25">
      <c r="A73" s="84">
        <v>43987</v>
      </c>
      <c r="B73" s="86">
        <v>16328337</v>
      </c>
      <c r="C73" s="83" t="s">
        <v>75</v>
      </c>
      <c r="D73" s="85">
        <v>0</v>
      </c>
      <c r="E73" s="85">
        <v>0</v>
      </c>
      <c r="F73" s="85">
        <v>10</v>
      </c>
      <c r="G73" s="85">
        <v>1</v>
      </c>
    </row>
    <row r="74" spans="1:7" ht="15" x14ac:dyDescent="0.25">
      <c r="A74" s="84">
        <v>43987</v>
      </c>
      <c r="B74" s="86">
        <v>16327220</v>
      </c>
      <c r="C74" s="83" t="s">
        <v>75</v>
      </c>
      <c r="D74" s="85">
        <v>0</v>
      </c>
      <c r="E74" s="85">
        <v>0</v>
      </c>
      <c r="F74" s="85">
        <v>10</v>
      </c>
      <c r="G74" s="85">
        <v>1</v>
      </c>
    </row>
    <row r="75" spans="1:7" ht="15" x14ac:dyDescent="0.25">
      <c r="A75" s="84">
        <v>43990</v>
      </c>
      <c r="B75" s="86">
        <v>16334348</v>
      </c>
      <c r="C75" s="83" t="s">
        <v>76</v>
      </c>
      <c r="D75" s="85">
        <v>6</v>
      </c>
      <c r="E75" s="85">
        <v>15</v>
      </c>
      <c r="F75" s="85">
        <v>15</v>
      </c>
      <c r="G75" s="85">
        <v>2</v>
      </c>
    </row>
    <row r="76" spans="1:7" ht="15" x14ac:dyDescent="0.25">
      <c r="A76" s="84">
        <v>43990</v>
      </c>
      <c r="B76" s="86">
        <v>16331480</v>
      </c>
      <c r="C76" s="83" t="s">
        <v>75</v>
      </c>
      <c r="D76" s="85">
        <v>0</v>
      </c>
      <c r="E76" s="85">
        <v>0</v>
      </c>
      <c r="F76" s="85">
        <v>10</v>
      </c>
      <c r="G76" s="85">
        <v>1</v>
      </c>
    </row>
    <row r="77" spans="1:7" ht="15" x14ac:dyDescent="0.25">
      <c r="A77" s="84">
        <v>43990</v>
      </c>
      <c r="B77" s="86">
        <v>16331143</v>
      </c>
      <c r="C77" s="83" t="s">
        <v>75</v>
      </c>
      <c r="D77" s="85">
        <v>0</v>
      </c>
      <c r="E77" s="85">
        <v>0</v>
      </c>
      <c r="F77" s="85">
        <v>10</v>
      </c>
      <c r="G77" s="85">
        <v>1</v>
      </c>
    </row>
    <row r="78" spans="1:7" ht="15" x14ac:dyDescent="0.25">
      <c r="A78" s="84">
        <v>43990</v>
      </c>
      <c r="B78" s="86">
        <v>16331403</v>
      </c>
      <c r="C78" s="83" t="s">
        <v>75</v>
      </c>
      <c r="D78" s="85">
        <v>0</v>
      </c>
      <c r="E78" s="85">
        <v>0</v>
      </c>
      <c r="F78" s="85">
        <v>10</v>
      </c>
      <c r="G78" s="85">
        <v>1</v>
      </c>
    </row>
    <row r="79" spans="1:7" ht="15" x14ac:dyDescent="0.25">
      <c r="A79" s="84">
        <v>43990</v>
      </c>
      <c r="B79" s="86">
        <v>16332430</v>
      </c>
      <c r="C79" s="83" t="s">
        <v>75</v>
      </c>
      <c r="D79" s="85">
        <v>0</v>
      </c>
      <c r="E79" s="85">
        <v>0</v>
      </c>
      <c r="F79" s="85">
        <v>10</v>
      </c>
      <c r="G79" s="85">
        <v>1</v>
      </c>
    </row>
    <row r="80" spans="1:7" ht="15" x14ac:dyDescent="0.25">
      <c r="A80" s="84">
        <v>43990</v>
      </c>
      <c r="B80" s="86">
        <v>16334239</v>
      </c>
      <c r="C80" s="83" t="s">
        <v>75</v>
      </c>
      <c r="D80" s="85">
        <v>0</v>
      </c>
      <c r="E80" s="85">
        <v>0</v>
      </c>
      <c r="F80" s="85">
        <v>10</v>
      </c>
      <c r="G80" s="85">
        <v>1</v>
      </c>
    </row>
    <row r="81" spans="1:7" ht="15" x14ac:dyDescent="0.25">
      <c r="A81" s="84">
        <v>43990</v>
      </c>
      <c r="B81" s="86">
        <v>16332014</v>
      </c>
      <c r="C81" s="83" t="s">
        <v>70</v>
      </c>
      <c r="D81" s="85">
        <v>0</v>
      </c>
      <c r="E81" s="85">
        <v>0</v>
      </c>
      <c r="F81" s="85">
        <v>10</v>
      </c>
      <c r="G81" s="85">
        <v>1</v>
      </c>
    </row>
    <row r="82" spans="1:7" ht="15" x14ac:dyDescent="0.25">
      <c r="A82" s="84">
        <v>43990</v>
      </c>
      <c r="B82" s="86">
        <v>16333751</v>
      </c>
      <c r="C82" s="83" t="s">
        <v>70</v>
      </c>
      <c r="D82" s="85">
        <v>0</v>
      </c>
      <c r="E82" s="85">
        <v>0</v>
      </c>
      <c r="F82" s="85">
        <v>10</v>
      </c>
      <c r="G82" s="85">
        <v>1</v>
      </c>
    </row>
    <row r="83" spans="1:7" ht="15" x14ac:dyDescent="0.25">
      <c r="A83" s="84">
        <v>43990</v>
      </c>
      <c r="B83" s="86">
        <v>16333202</v>
      </c>
      <c r="C83" s="83" t="s">
        <v>70</v>
      </c>
      <c r="D83" s="85">
        <v>0</v>
      </c>
      <c r="E83" s="85">
        <v>0</v>
      </c>
      <c r="F83" s="85">
        <v>10</v>
      </c>
      <c r="G83" s="85">
        <v>1</v>
      </c>
    </row>
    <row r="84" spans="1:7" ht="15" x14ac:dyDescent="0.25">
      <c r="A84" s="84">
        <v>43990</v>
      </c>
      <c r="B84" s="86">
        <v>16332911</v>
      </c>
      <c r="C84" s="83" t="s">
        <v>70</v>
      </c>
      <c r="D84" s="85">
        <v>0</v>
      </c>
      <c r="E84" s="85">
        <v>0</v>
      </c>
      <c r="F84" s="85">
        <v>10</v>
      </c>
      <c r="G84" s="85">
        <v>1</v>
      </c>
    </row>
    <row r="85" spans="1:7" ht="15" x14ac:dyDescent="0.25">
      <c r="A85" s="84">
        <v>43990</v>
      </c>
      <c r="B85" s="86">
        <v>16332436</v>
      </c>
      <c r="C85" s="83" t="s">
        <v>70</v>
      </c>
      <c r="D85" s="85">
        <v>0</v>
      </c>
      <c r="E85" s="85">
        <v>0</v>
      </c>
      <c r="F85" s="85">
        <v>10</v>
      </c>
      <c r="G85" s="85">
        <v>1</v>
      </c>
    </row>
    <row r="86" spans="1:7" ht="15" x14ac:dyDescent="0.25">
      <c r="A86" s="84">
        <v>43990</v>
      </c>
      <c r="B86" s="86">
        <v>16332268</v>
      </c>
      <c r="C86" s="83" t="s">
        <v>70</v>
      </c>
      <c r="D86" s="85">
        <v>0</v>
      </c>
      <c r="E86" s="85">
        <v>0</v>
      </c>
      <c r="F86" s="85">
        <v>10</v>
      </c>
      <c r="G86" s="85">
        <v>1</v>
      </c>
    </row>
    <row r="87" spans="1:7" ht="15" x14ac:dyDescent="0.25">
      <c r="A87" s="84">
        <v>43990</v>
      </c>
      <c r="B87" s="86">
        <v>16333836</v>
      </c>
      <c r="C87" s="83" t="s">
        <v>70</v>
      </c>
      <c r="D87" s="85">
        <v>0</v>
      </c>
      <c r="E87" s="85">
        <v>0</v>
      </c>
      <c r="F87" s="85">
        <v>10</v>
      </c>
      <c r="G87" s="85">
        <v>1</v>
      </c>
    </row>
    <row r="88" spans="1:7" ht="15" x14ac:dyDescent="0.25">
      <c r="A88" s="84">
        <v>43990</v>
      </c>
      <c r="B88" s="86">
        <v>16332124</v>
      </c>
      <c r="C88" s="83" t="s">
        <v>67</v>
      </c>
      <c r="D88" s="85">
        <v>0</v>
      </c>
      <c r="E88" s="85">
        <v>0</v>
      </c>
      <c r="F88" s="85">
        <v>10</v>
      </c>
      <c r="G88" s="85">
        <v>1</v>
      </c>
    </row>
    <row r="89" spans="1:7" ht="15" x14ac:dyDescent="0.25">
      <c r="A89" s="84">
        <v>43990</v>
      </c>
      <c r="B89" s="86">
        <v>16331856</v>
      </c>
      <c r="C89" s="83" t="s">
        <v>67</v>
      </c>
      <c r="D89" s="85">
        <v>0</v>
      </c>
      <c r="E89" s="85">
        <v>0</v>
      </c>
      <c r="F89" s="85">
        <v>10</v>
      </c>
      <c r="G89" s="85">
        <v>1</v>
      </c>
    </row>
    <row r="90" spans="1:7" ht="15" x14ac:dyDescent="0.25">
      <c r="A90" s="84">
        <v>43991</v>
      </c>
      <c r="B90" s="86">
        <v>16338003</v>
      </c>
      <c r="C90" s="83" t="s">
        <v>76</v>
      </c>
      <c r="D90" s="85">
        <v>6</v>
      </c>
      <c r="E90" s="85">
        <v>20</v>
      </c>
      <c r="F90" s="85">
        <v>20</v>
      </c>
      <c r="G90" s="85">
        <v>2</v>
      </c>
    </row>
    <row r="91" spans="1:7" ht="15" x14ac:dyDescent="0.25">
      <c r="A91" s="84">
        <v>43991</v>
      </c>
      <c r="B91" s="86">
        <v>16339913</v>
      </c>
      <c r="C91" s="83" t="s">
        <v>76</v>
      </c>
      <c r="D91" s="85">
        <v>6</v>
      </c>
      <c r="E91" s="85">
        <v>20</v>
      </c>
      <c r="F91" s="85">
        <v>20</v>
      </c>
      <c r="G91" s="85">
        <v>2</v>
      </c>
    </row>
    <row r="92" spans="1:7" ht="15" x14ac:dyDescent="0.25">
      <c r="A92" s="84">
        <v>43991</v>
      </c>
      <c r="B92" s="86">
        <v>16339508</v>
      </c>
      <c r="C92" s="83" t="s">
        <v>75</v>
      </c>
      <c r="D92" s="85">
        <v>0</v>
      </c>
      <c r="E92" s="85">
        <v>0</v>
      </c>
      <c r="F92" s="85">
        <v>10</v>
      </c>
      <c r="G92" s="85">
        <v>1</v>
      </c>
    </row>
    <row r="93" spans="1:7" ht="15" x14ac:dyDescent="0.25">
      <c r="A93" s="84">
        <v>43991</v>
      </c>
      <c r="B93" s="86">
        <v>16337154</v>
      </c>
      <c r="C93" s="83" t="s">
        <v>76</v>
      </c>
      <c r="D93" s="85">
        <v>6</v>
      </c>
      <c r="E93" s="85">
        <v>20</v>
      </c>
      <c r="F93" s="85">
        <v>20</v>
      </c>
      <c r="G93" s="85">
        <v>2</v>
      </c>
    </row>
    <row r="94" spans="1:7" ht="15" x14ac:dyDescent="0.25">
      <c r="A94" s="84">
        <v>43991</v>
      </c>
      <c r="B94" s="86">
        <v>1633055</v>
      </c>
      <c r="C94" s="83" t="s">
        <v>75</v>
      </c>
      <c r="D94" s="85">
        <v>0</v>
      </c>
      <c r="E94" s="85">
        <v>0</v>
      </c>
      <c r="F94" s="85">
        <v>10</v>
      </c>
      <c r="G94" s="85">
        <v>1</v>
      </c>
    </row>
    <row r="95" spans="1:7" ht="15" x14ac:dyDescent="0.25">
      <c r="A95" s="84">
        <v>43991</v>
      </c>
      <c r="B95" s="86">
        <v>16338382</v>
      </c>
      <c r="C95" s="83" t="s">
        <v>75</v>
      </c>
      <c r="D95" s="85">
        <v>0</v>
      </c>
      <c r="E95" s="85">
        <v>0</v>
      </c>
      <c r="F95" s="85">
        <v>10</v>
      </c>
      <c r="G95" s="85">
        <v>1</v>
      </c>
    </row>
    <row r="96" spans="1:7" ht="15" x14ac:dyDescent="0.25">
      <c r="A96" s="84">
        <v>43991</v>
      </c>
      <c r="B96" s="86">
        <v>16339207</v>
      </c>
      <c r="C96" s="83" t="s">
        <v>75</v>
      </c>
      <c r="D96" s="85">
        <v>0</v>
      </c>
      <c r="E96" s="85">
        <v>0</v>
      </c>
      <c r="F96" s="85">
        <v>10</v>
      </c>
      <c r="G96" s="85">
        <v>1</v>
      </c>
    </row>
    <row r="97" spans="1:7" ht="15" x14ac:dyDescent="0.25">
      <c r="A97" s="84">
        <v>43991</v>
      </c>
      <c r="B97" s="86">
        <v>16339650</v>
      </c>
      <c r="C97" s="83" t="s">
        <v>75</v>
      </c>
      <c r="D97" s="85">
        <v>0</v>
      </c>
      <c r="E97" s="85">
        <v>0</v>
      </c>
      <c r="F97" s="85">
        <v>10</v>
      </c>
      <c r="G97" s="85">
        <v>1</v>
      </c>
    </row>
    <row r="98" spans="1:7" ht="15" x14ac:dyDescent="0.25">
      <c r="A98" s="84">
        <v>43991</v>
      </c>
      <c r="B98" s="86">
        <v>16339788</v>
      </c>
      <c r="C98" s="83" t="s">
        <v>70</v>
      </c>
      <c r="D98" s="85">
        <v>0</v>
      </c>
      <c r="E98" s="85">
        <v>0</v>
      </c>
      <c r="F98" s="85">
        <v>10</v>
      </c>
      <c r="G98" s="85">
        <v>1</v>
      </c>
    </row>
    <row r="99" spans="1:7" ht="15" x14ac:dyDescent="0.25">
      <c r="A99" s="84">
        <v>43991</v>
      </c>
      <c r="B99" s="86">
        <v>16339350</v>
      </c>
      <c r="C99" s="83" t="s">
        <v>70</v>
      </c>
      <c r="D99" s="85">
        <v>0</v>
      </c>
      <c r="E99" s="85">
        <v>0</v>
      </c>
      <c r="F99" s="85">
        <v>10</v>
      </c>
      <c r="G99" s="85">
        <v>1</v>
      </c>
    </row>
    <row r="100" spans="1:7" ht="15" x14ac:dyDescent="0.25">
      <c r="A100" s="84">
        <v>43991</v>
      </c>
      <c r="B100" s="86">
        <v>16336845</v>
      </c>
      <c r="C100" s="83" t="s">
        <v>70</v>
      </c>
      <c r="D100" s="85">
        <v>0</v>
      </c>
      <c r="E100" s="85">
        <v>0</v>
      </c>
      <c r="F100" s="85">
        <v>10</v>
      </c>
      <c r="G100" s="85">
        <v>1</v>
      </c>
    </row>
    <row r="101" spans="1:7" ht="15" x14ac:dyDescent="0.25">
      <c r="A101" s="84">
        <v>43991</v>
      </c>
      <c r="B101" s="86">
        <v>16337230</v>
      </c>
      <c r="C101" s="83" t="s">
        <v>70</v>
      </c>
      <c r="D101" s="85">
        <v>0</v>
      </c>
      <c r="E101" s="85">
        <v>0</v>
      </c>
      <c r="F101" s="85">
        <v>10</v>
      </c>
      <c r="G101" s="85">
        <v>1</v>
      </c>
    </row>
    <row r="102" spans="1:7" ht="15" x14ac:dyDescent="0.25">
      <c r="A102" s="84">
        <v>43991</v>
      </c>
      <c r="B102" s="86">
        <v>16337809</v>
      </c>
      <c r="C102" s="83" t="s">
        <v>70</v>
      </c>
      <c r="D102" s="85">
        <v>0</v>
      </c>
      <c r="E102" s="85">
        <v>0</v>
      </c>
      <c r="F102" s="85">
        <v>10</v>
      </c>
      <c r="G102" s="85">
        <v>1</v>
      </c>
    </row>
    <row r="103" spans="1:7" ht="15" x14ac:dyDescent="0.25">
      <c r="A103" s="84">
        <v>43991</v>
      </c>
      <c r="B103" s="86">
        <v>16337216</v>
      </c>
      <c r="C103" s="83" t="s">
        <v>67</v>
      </c>
      <c r="D103" s="85">
        <v>0</v>
      </c>
      <c r="E103" s="85">
        <v>0</v>
      </c>
      <c r="F103" s="85">
        <v>10</v>
      </c>
      <c r="G103" s="85">
        <v>1</v>
      </c>
    </row>
    <row r="104" spans="1:7" ht="15" x14ac:dyDescent="0.25">
      <c r="A104" s="84">
        <v>43991</v>
      </c>
      <c r="B104" s="86">
        <v>16336468</v>
      </c>
      <c r="C104" s="83" t="s">
        <v>67</v>
      </c>
      <c r="D104" s="85">
        <v>0</v>
      </c>
      <c r="E104" s="85">
        <v>0</v>
      </c>
      <c r="F104" s="85">
        <v>10</v>
      </c>
      <c r="G104" s="85">
        <v>1</v>
      </c>
    </row>
    <row r="105" spans="1:7" ht="15" x14ac:dyDescent="0.25">
      <c r="A105" s="84">
        <v>43992</v>
      </c>
      <c r="B105" s="86">
        <v>16342990</v>
      </c>
      <c r="C105" s="83" t="s">
        <v>70</v>
      </c>
      <c r="D105" s="85">
        <v>0</v>
      </c>
      <c r="E105" s="85">
        <v>0</v>
      </c>
      <c r="F105" s="85">
        <v>10</v>
      </c>
      <c r="G105" s="85">
        <v>1</v>
      </c>
    </row>
    <row r="106" spans="1:7" ht="15" x14ac:dyDescent="0.25">
      <c r="A106" s="84">
        <v>43992</v>
      </c>
      <c r="B106" s="86">
        <v>16344537</v>
      </c>
      <c r="C106" s="83" t="s">
        <v>70</v>
      </c>
      <c r="D106" s="85">
        <v>0</v>
      </c>
      <c r="E106" s="85">
        <v>0</v>
      </c>
      <c r="F106" s="85">
        <v>10</v>
      </c>
      <c r="G106" s="85">
        <v>1</v>
      </c>
    </row>
    <row r="107" spans="1:7" ht="15" x14ac:dyDescent="0.25">
      <c r="A107" s="84">
        <v>43992</v>
      </c>
      <c r="B107" s="86">
        <v>16343975</v>
      </c>
      <c r="C107" s="83" t="s">
        <v>70</v>
      </c>
      <c r="D107" s="85">
        <v>0</v>
      </c>
      <c r="E107" s="85">
        <v>0</v>
      </c>
      <c r="F107" s="85">
        <v>10</v>
      </c>
      <c r="G107" s="85">
        <v>1</v>
      </c>
    </row>
    <row r="108" spans="1:7" ht="15" x14ac:dyDescent="0.25">
      <c r="A108" s="84">
        <v>43992</v>
      </c>
      <c r="B108" s="86">
        <v>16343848</v>
      </c>
      <c r="C108" s="83" t="s">
        <v>70</v>
      </c>
      <c r="D108" s="85">
        <v>0</v>
      </c>
      <c r="E108" s="85">
        <v>0</v>
      </c>
      <c r="F108" s="85">
        <v>10</v>
      </c>
      <c r="G108" s="85">
        <v>1</v>
      </c>
    </row>
    <row r="109" spans="1:7" ht="15" x14ac:dyDescent="0.25">
      <c r="A109" s="84">
        <v>43992</v>
      </c>
      <c r="B109" s="86">
        <v>16342870</v>
      </c>
      <c r="C109" s="83" t="s">
        <v>70</v>
      </c>
      <c r="D109" s="85">
        <v>0</v>
      </c>
      <c r="E109" s="85">
        <v>0</v>
      </c>
      <c r="F109" s="85">
        <v>10</v>
      </c>
      <c r="G109" s="85">
        <v>1</v>
      </c>
    </row>
    <row r="110" spans="1:7" ht="15" x14ac:dyDescent="0.25">
      <c r="A110" s="84">
        <v>43992</v>
      </c>
      <c r="B110" s="86">
        <v>16341738</v>
      </c>
      <c r="C110" s="83" t="s">
        <v>77</v>
      </c>
      <c r="D110" s="85">
        <v>0</v>
      </c>
      <c r="E110" s="85">
        <v>0</v>
      </c>
      <c r="F110" s="85">
        <v>10</v>
      </c>
      <c r="G110" s="85">
        <v>1</v>
      </c>
    </row>
    <row r="111" spans="1:7" ht="15" x14ac:dyDescent="0.25">
      <c r="A111" s="84">
        <v>43992</v>
      </c>
      <c r="B111" s="86">
        <v>16344708</v>
      </c>
      <c r="C111" s="83" t="s">
        <v>75</v>
      </c>
      <c r="D111" s="85">
        <v>0</v>
      </c>
      <c r="E111" s="85">
        <v>0</v>
      </c>
      <c r="F111" s="85">
        <v>10</v>
      </c>
      <c r="G111" s="85">
        <v>1</v>
      </c>
    </row>
    <row r="112" spans="1:7" ht="15" x14ac:dyDescent="0.25">
      <c r="A112" s="84">
        <v>43992</v>
      </c>
      <c r="B112" s="86">
        <v>16345132</v>
      </c>
      <c r="C112" s="83" t="s">
        <v>75</v>
      </c>
      <c r="D112" s="85">
        <v>0</v>
      </c>
      <c r="E112" s="85">
        <v>0</v>
      </c>
      <c r="F112" s="85">
        <v>10</v>
      </c>
      <c r="G112" s="85">
        <v>1</v>
      </c>
    </row>
    <row r="113" spans="1:7" ht="15" x14ac:dyDescent="0.25">
      <c r="A113" s="84">
        <v>43992</v>
      </c>
      <c r="B113" s="86">
        <v>16345512</v>
      </c>
      <c r="C113" s="83" t="s">
        <v>75</v>
      </c>
      <c r="D113" s="85">
        <v>0</v>
      </c>
      <c r="E113" s="85">
        <v>0</v>
      </c>
      <c r="F113" s="85">
        <v>10</v>
      </c>
      <c r="G113" s="85">
        <v>1</v>
      </c>
    </row>
    <row r="114" spans="1:7" ht="15" x14ac:dyDescent="0.25">
      <c r="A114" s="84">
        <v>43992</v>
      </c>
      <c r="B114" s="86">
        <v>16342968</v>
      </c>
      <c r="C114" s="83" t="s">
        <v>75</v>
      </c>
      <c r="D114" s="85">
        <v>0</v>
      </c>
      <c r="E114" s="85">
        <v>0</v>
      </c>
      <c r="F114" s="85">
        <v>10</v>
      </c>
      <c r="G114" s="85">
        <v>1</v>
      </c>
    </row>
    <row r="115" spans="1:7" ht="15" x14ac:dyDescent="0.25">
      <c r="A115" s="84">
        <v>43992</v>
      </c>
      <c r="B115" s="86">
        <v>16343496</v>
      </c>
      <c r="C115" s="83" t="s">
        <v>75</v>
      </c>
      <c r="D115" s="85">
        <v>0</v>
      </c>
      <c r="E115" s="85">
        <v>0</v>
      </c>
      <c r="F115" s="85">
        <v>10</v>
      </c>
      <c r="G115" s="85">
        <v>1</v>
      </c>
    </row>
    <row r="116" spans="1:7" ht="15" x14ac:dyDescent="0.25">
      <c r="A116" s="84">
        <v>43992</v>
      </c>
      <c r="B116" s="86">
        <v>16335555</v>
      </c>
      <c r="C116" s="83" t="s">
        <v>75</v>
      </c>
      <c r="D116" s="85">
        <v>0</v>
      </c>
      <c r="E116" s="85">
        <v>0</v>
      </c>
      <c r="F116" s="85">
        <v>10</v>
      </c>
      <c r="G116" s="85">
        <v>1</v>
      </c>
    </row>
    <row r="117" spans="1:7" ht="15" x14ac:dyDescent="0.25">
      <c r="A117" s="84">
        <v>43992</v>
      </c>
      <c r="B117" s="86">
        <v>16344966</v>
      </c>
      <c r="C117" s="83" t="s">
        <v>75</v>
      </c>
      <c r="D117" s="85">
        <v>0</v>
      </c>
      <c r="E117" s="85">
        <v>0</v>
      </c>
      <c r="F117" s="85">
        <v>10</v>
      </c>
      <c r="G117" s="85">
        <v>1</v>
      </c>
    </row>
    <row r="118" spans="1:7" ht="15" x14ac:dyDescent="0.25">
      <c r="A118" s="84">
        <v>43992</v>
      </c>
      <c r="B118" s="86">
        <v>16345054</v>
      </c>
      <c r="C118" s="83" t="s">
        <v>72</v>
      </c>
      <c r="D118" s="85">
        <v>3</v>
      </c>
      <c r="E118" s="85">
        <v>15</v>
      </c>
      <c r="F118" s="85">
        <v>15</v>
      </c>
      <c r="G118" s="85">
        <v>2</v>
      </c>
    </row>
    <row r="119" spans="1:7" ht="15" x14ac:dyDescent="0.25">
      <c r="A119" s="84">
        <v>43992</v>
      </c>
      <c r="B119" s="86">
        <v>16345040</v>
      </c>
      <c r="C119" s="83" t="s">
        <v>75</v>
      </c>
      <c r="D119" s="85">
        <v>0</v>
      </c>
      <c r="E119" s="85">
        <v>0</v>
      </c>
      <c r="F119" s="85">
        <v>10</v>
      </c>
      <c r="G119" s="85">
        <v>1</v>
      </c>
    </row>
    <row r="120" spans="1:7" ht="15" x14ac:dyDescent="0.25">
      <c r="A120" s="84">
        <v>43992</v>
      </c>
      <c r="B120" s="86">
        <v>16345922</v>
      </c>
      <c r="C120" s="83" t="s">
        <v>78</v>
      </c>
      <c r="D120" s="85">
        <v>6</v>
      </c>
      <c r="E120" s="85">
        <v>20</v>
      </c>
      <c r="F120" s="85">
        <v>20</v>
      </c>
      <c r="G120" s="85">
        <v>2</v>
      </c>
    </row>
    <row r="121" spans="1:7" ht="15" x14ac:dyDescent="0.25">
      <c r="A121" s="84">
        <v>43992</v>
      </c>
      <c r="B121" s="86">
        <v>16345902</v>
      </c>
      <c r="C121" s="83" t="s">
        <v>72</v>
      </c>
      <c r="D121" s="85">
        <v>3</v>
      </c>
      <c r="E121" s="85">
        <v>15</v>
      </c>
      <c r="F121" s="85">
        <v>15</v>
      </c>
      <c r="G121" s="85">
        <v>2</v>
      </c>
    </row>
    <row r="122" spans="1:7" ht="15" x14ac:dyDescent="0.25">
      <c r="A122" s="84">
        <v>43992</v>
      </c>
      <c r="B122" s="86">
        <v>16346128</v>
      </c>
      <c r="C122" s="83" t="s">
        <v>72</v>
      </c>
      <c r="D122" s="85">
        <v>3</v>
      </c>
      <c r="E122" s="85">
        <v>15</v>
      </c>
      <c r="F122" s="85">
        <v>15</v>
      </c>
      <c r="G122" s="85">
        <v>2</v>
      </c>
    </row>
    <row r="123" spans="1:7" ht="15" x14ac:dyDescent="0.25">
      <c r="A123" s="84">
        <v>43992</v>
      </c>
      <c r="B123" s="86">
        <v>16346807</v>
      </c>
      <c r="C123" s="83" t="s">
        <v>75</v>
      </c>
      <c r="D123" s="85">
        <v>0</v>
      </c>
      <c r="E123" s="85">
        <v>0</v>
      </c>
      <c r="F123" s="85">
        <v>10</v>
      </c>
      <c r="G123" s="85">
        <v>1</v>
      </c>
    </row>
    <row r="124" spans="1:7" ht="15" x14ac:dyDescent="0.25">
      <c r="A124" s="84">
        <v>43992</v>
      </c>
      <c r="B124" s="86">
        <v>16346777</v>
      </c>
      <c r="C124" s="83" t="s">
        <v>75</v>
      </c>
      <c r="D124" s="85">
        <v>0</v>
      </c>
      <c r="E124" s="85">
        <v>0</v>
      </c>
      <c r="F124" s="85">
        <v>10</v>
      </c>
      <c r="G124" s="85">
        <v>1</v>
      </c>
    </row>
    <row r="125" spans="1:7" ht="15" x14ac:dyDescent="0.25">
      <c r="A125" s="84">
        <v>43993</v>
      </c>
      <c r="B125" s="86">
        <v>16350758</v>
      </c>
      <c r="C125" s="83" t="s">
        <v>72</v>
      </c>
      <c r="D125" s="85">
        <v>3</v>
      </c>
      <c r="E125" s="85">
        <v>15</v>
      </c>
      <c r="F125" s="85">
        <v>15</v>
      </c>
      <c r="G125" s="85">
        <v>2</v>
      </c>
    </row>
    <row r="126" spans="1:7" ht="15" x14ac:dyDescent="0.25">
      <c r="A126" s="84">
        <v>43993</v>
      </c>
      <c r="B126" s="86">
        <v>16351328</v>
      </c>
      <c r="C126" s="83" t="s">
        <v>72</v>
      </c>
      <c r="D126" s="85">
        <v>3</v>
      </c>
      <c r="E126" s="85">
        <v>15</v>
      </c>
      <c r="F126" s="85">
        <v>15</v>
      </c>
      <c r="G126" s="85">
        <v>2</v>
      </c>
    </row>
    <row r="127" spans="1:7" ht="15" x14ac:dyDescent="0.25">
      <c r="A127" s="84">
        <v>43993</v>
      </c>
      <c r="B127" s="86">
        <v>16349044</v>
      </c>
      <c r="C127" s="83" t="s">
        <v>79</v>
      </c>
      <c r="D127" s="85">
        <v>6</v>
      </c>
      <c r="E127" s="85">
        <v>20</v>
      </c>
      <c r="F127" s="85">
        <v>20</v>
      </c>
      <c r="G127" s="85">
        <v>2</v>
      </c>
    </row>
    <row r="128" spans="1:7" ht="15" x14ac:dyDescent="0.25">
      <c r="A128" s="84">
        <v>43993</v>
      </c>
      <c r="B128" s="86">
        <v>16349044</v>
      </c>
      <c r="C128" s="83" t="s">
        <v>79</v>
      </c>
      <c r="D128" s="85">
        <v>6</v>
      </c>
      <c r="E128" s="85">
        <v>20</v>
      </c>
      <c r="F128" s="85">
        <v>20</v>
      </c>
      <c r="G128" s="85">
        <v>2</v>
      </c>
    </row>
    <row r="129" spans="1:7" ht="15" x14ac:dyDescent="0.25">
      <c r="A129" s="84">
        <v>43993</v>
      </c>
      <c r="B129" s="86" t="s">
        <v>80</v>
      </c>
      <c r="C129" s="83" t="s">
        <v>81</v>
      </c>
      <c r="D129" s="85">
        <v>80</v>
      </c>
      <c r="E129" s="85">
        <v>120</v>
      </c>
      <c r="F129" s="85">
        <v>120</v>
      </c>
      <c r="G129" s="85">
        <v>2</v>
      </c>
    </row>
    <row r="130" spans="1:7" ht="15" x14ac:dyDescent="0.25">
      <c r="A130" s="84">
        <v>43993</v>
      </c>
      <c r="B130" s="86">
        <v>16351220</v>
      </c>
      <c r="C130" s="83" t="s">
        <v>77</v>
      </c>
      <c r="D130" s="85">
        <v>0</v>
      </c>
      <c r="E130" s="85">
        <v>0</v>
      </c>
      <c r="F130" s="85">
        <v>10</v>
      </c>
      <c r="G130" s="85">
        <v>1</v>
      </c>
    </row>
    <row r="131" spans="1:7" ht="15" x14ac:dyDescent="0.25">
      <c r="A131" s="84">
        <v>43993</v>
      </c>
      <c r="B131" s="86">
        <v>16350771</v>
      </c>
      <c r="C131" s="83" t="s">
        <v>70</v>
      </c>
      <c r="D131" s="85">
        <v>0</v>
      </c>
      <c r="E131" s="85">
        <v>0</v>
      </c>
      <c r="F131" s="85">
        <v>10</v>
      </c>
      <c r="G131" s="85">
        <v>1</v>
      </c>
    </row>
    <row r="132" spans="1:7" ht="15" x14ac:dyDescent="0.25">
      <c r="A132" s="84">
        <v>43993</v>
      </c>
      <c r="B132" s="86">
        <v>16350678</v>
      </c>
      <c r="C132" s="83" t="s">
        <v>70</v>
      </c>
      <c r="D132" s="85">
        <v>0</v>
      </c>
      <c r="E132" s="85">
        <v>0</v>
      </c>
      <c r="F132" s="85">
        <v>10</v>
      </c>
      <c r="G132" s="85">
        <v>1</v>
      </c>
    </row>
    <row r="133" spans="1:7" ht="15" x14ac:dyDescent="0.25">
      <c r="A133" s="84">
        <v>43993</v>
      </c>
      <c r="B133" s="86">
        <v>16350534</v>
      </c>
      <c r="C133" s="83" t="s">
        <v>70</v>
      </c>
      <c r="D133" s="85">
        <v>0</v>
      </c>
      <c r="E133" s="85">
        <v>0</v>
      </c>
      <c r="F133" s="85">
        <v>10</v>
      </c>
      <c r="G133" s="85">
        <v>1</v>
      </c>
    </row>
    <row r="134" spans="1:7" ht="15" x14ac:dyDescent="0.25">
      <c r="A134" s="84">
        <v>43993</v>
      </c>
      <c r="B134" s="86">
        <v>16350484</v>
      </c>
      <c r="C134" s="83" t="s">
        <v>70</v>
      </c>
      <c r="D134" s="85">
        <v>0</v>
      </c>
      <c r="E134" s="85">
        <v>0</v>
      </c>
      <c r="F134" s="85">
        <v>10</v>
      </c>
      <c r="G134" s="85">
        <v>1</v>
      </c>
    </row>
    <row r="135" spans="1:7" ht="15" x14ac:dyDescent="0.25">
      <c r="A135" s="84">
        <v>43993</v>
      </c>
      <c r="B135" s="86">
        <v>16350178</v>
      </c>
      <c r="C135" s="83" t="s">
        <v>70</v>
      </c>
      <c r="D135" s="85">
        <v>0</v>
      </c>
      <c r="E135" s="85">
        <v>0</v>
      </c>
      <c r="F135" s="85">
        <v>10</v>
      </c>
      <c r="G135" s="85">
        <v>1</v>
      </c>
    </row>
    <row r="136" spans="1:7" ht="15" x14ac:dyDescent="0.25">
      <c r="A136" s="84">
        <v>43993</v>
      </c>
      <c r="B136" s="86">
        <v>16349586</v>
      </c>
      <c r="C136" s="83" t="s">
        <v>70</v>
      </c>
      <c r="D136" s="85">
        <v>0</v>
      </c>
      <c r="E136" s="85">
        <v>0</v>
      </c>
      <c r="F136" s="85">
        <v>10</v>
      </c>
      <c r="G136" s="85">
        <v>1</v>
      </c>
    </row>
    <row r="137" spans="1:7" ht="15" x14ac:dyDescent="0.25">
      <c r="A137" s="84">
        <v>43993</v>
      </c>
      <c r="B137" s="86">
        <v>16349053</v>
      </c>
      <c r="C137" s="83" t="s">
        <v>70</v>
      </c>
      <c r="D137" s="85">
        <v>0</v>
      </c>
      <c r="E137" s="85">
        <v>0</v>
      </c>
      <c r="F137" s="85">
        <v>10</v>
      </c>
      <c r="G137" s="85">
        <v>1</v>
      </c>
    </row>
    <row r="138" spans="1:7" ht="15" x14ac:dyDescent="0.25">
      <c r="A138" s="84">
        <v>43993</v>
      </c>
      <c r="B138" s="86">
        <v>16348723</v>
      </c>
      <c r="C138" s="83" t="s">
        <v>70</v>
      </c>
      <c r="D138" s="85">
        <v>0</v>
      </c>
      <c r="E138" s="85">
        <v>0</v>
      </c>
      <c r="F138" s="85">
        <v>10</v>
      </c>
      <c r="G138" s="85">
        <v>1</v>
      </c>
    </row>
    <row r="139" spans="1:7" ht="15" x14ac:dyDescent="0.25">
      <c r="A139" s="84">
        <v>43993</v>
      </c>
      <c r="B139" s="86">
        <v>16351938</v>
      </c>
      <c r="C139" s="83" t="s">
        <v>71</v>
      </c>
      <c r="D139" s="85">
        <v>0</v>
      </c>
      <c r="E139" s="85">
        <v>0</v>
      </c>
      <c r="F139" s="85">
        <v>10</v>
      </c>
      <c r="G139" s="85">
        <v>1</v>
      </c>
    </row>
    <row r="140" spans="1:7" ht="15" x14ac:dyDescent="0.25">
      <c r="A140" s="84">
        <v>43994</v>
      </c>
      <c r="B140" s="86">
        <v>16356729</v>
      </c>
      <c r="C140" s="83" t="s">
        <v>71</v>
      </c>
      <c r="D140" s="85">
        <v>0</v>
      </c>
      <c r="E140" s="85">
        <v>0</v>
      </c>
      <c r="F140" s="85">
        <v>10</v>
      </c>
      <c r="G140" s="85">
        <v>1</v>
      </c>
    </row>
    <row r="141" spans="1:7" ht="15" x14ac:dyDescent="0.25">
      <c r="A141" s="84">
        <v>43994</v>
      </c>
      <c r="B141" s="86">
        <v>16355757</v>
      </c>
      <c r="C141" s="83" t="s">
        <v>71</v>
      </c>
      <c r="D141" s="85">
        <v>0</v>
      </c>
      <c r="E141" s="85">
        <v>0</v>
      </c>
      <c r="F141" s="85">
        <v>10</v>
      </c>
      <c r="G141" s="85">
        <v>1</v>
      </c>
    </row>
    <row r="142" spans="1:7" ht="15" x14ac:dyDescent="0.25">
      <c r="A142" s="84">
        <v>43994</v>
      </c>
      <c r="B142" s="86">
        <v>16355045</v>
      </c>
      <c r="C142" s="83" t="s">
        <v>71</v>
      </c>
      <c r="D142" s="85">
        <v>0</v>
      </c>
      <c r="E142" s="85">
        <v>0</v>
      </c>
      <c r="F142" s="85">
        <v>10</v>
      </c>
      <c r="G142" s="85">
        <v>1</v>
      </c>
    </row>
    <row r="143" spans="1:7" ht="15" x14ac:dyDescent="0.25">
      <c r="A143" s="84">
        <v>43994</v>
      </c>
      <c r="B143" s="86">
        <v>16354119</v>
      </c>
      <c r="C143" s="83" t="s">
        <v>71</v>
      </c>
      <c r="D143" s="85">
        <v>0</v>
      </c>
      <c r="E143" s="85">
        <v>0</v>
      </c>
      <c r="F143" s="85">
        <v>10</v>
      </c>
      <c r="G143" s="85">
        <v>1</v>
      </c>
    </row>
    <row r="144" spans="1:7" ht="15" x14ac:dyDescent="0.25">
      <c r="A144" s="84">
        <v>43994</v>
      </c>
      <c r="B144" s="86">
        <v>16352290</v>
      </c>
      <c r="C144" s="83" t="s">
        <v>71</v>
      </c>
      <c r="D144" s="85">
        <v>0</v>
      </c>
      <c r="E144" s="85">
        <v>0</v>
      </c>
      <c r="F144" s="85">
        <v>10</v>
      </c>
      <c r="G144" s="85">
        <v>1</v>
      </c>
    </row>
    <row r="145" spans="1:7" ht="15" x14ac:dyDescent="0.25">
      <c r="A145" s="84">
        <v>43994</v>
      </c>
      <c r="B145" s="86">
        <v>16353346</v>
      </c>
      <c r="C145" s="83" t="s">
        <v>70</v>
      </c>
      <c r="D145" s="85">
        <v>0</v>
      </c>
      <c r="E145" s="85">
        <v>0</v>
      </c>
      <c r="F145" s="85">
        <v>10</v>
      </c>
      <c r="G145" s="85">
        <v>1</v>
      </c>
    </row>
    <row r="146" spans="1:7" ht="15" x14ac:dyDescent="0.25">
      <c r="A146" s="84">
        <v>43994</v>
      </c>
      <c r="B146" s="86">
        <v>16356179</v>
      </c>
      <c r="C146" s="83" t="s">
        <v>70</v>
      </c>
      <c r="D146" s="85">
        <v>0</v>
      </c>
      <c r="E146" s="85">
        <v>0</v>
      </c>
      <c r="F146" s="85">
        <v>10</v>
      </c>
      <c r="G146" s="85">
        <v>1</v>
      </c>
    </row>
    <row r="147" spans="1:7" ht="15" x14ac:dyDescent="0.25">
      <c r="A147" s="84">
        <v>43994</v>
      </c>
      <c r="B147" s="86">
        <v>16356120</v>
      </c>
      <c r="C147" s="83" t="s">
        <v>70</v>
      </c>
      <c r="D147" s="85">
        <v>0</v>
      </c>
      <c r="E147" s="85">
        <v>0</v>
      </c>
      <c r="F147" s="85">
        <v>10</v>
      </c>
      <c r="G147" s="85">
        <v>1</v>
      </c>
    </row>
    <row r="148" spans="1:7" ht="15" x14ac:dyDescent="0.25">
      <c r="A148" s="84">
        <v>43994</v>
      </c>
      <c r="B148" s="86">
        <v>16353077</v>
      </c>
      <c r="C148" s="83" t="s">
        <v>70</v>
      </c>
      <c r="D148" s="85">
        <v>0</v>
      </c>
      <c r="E148" s="85">
        <v>0</v>
      </c>
      <c r="F148" s="85">
        <v>10</v>
      </c>
      <c r="G148" s="85">
        <v>1</v>
      </c>
    </row>
    <row r="149" spans="1:7" ht="15" x14ac:dyDescent="0.25">
      <c r="A149" s="84">
        <v>43995</v>
      </c>
      <c r="B149" s="86">
        <v>16358410</v>
      </c>
      <c r="C149" s="83" t="s">
        <v>70</v>
      </c>
      <c r="D149" s="85">
        <v>0</v>
      </c>
      <c r="E149" s="85">
        <v>0</v>
      </c>
      <c r="F149" s="85">
        <v>10</v>
      </c>
      <c r="G149" s="85">
        <v>1</v>
      </c>
    </row>
    <row r="150" spans="1:7" ht="15" x14ac:dyDescent="0.25">
      <c r="A150" s="84">
        <v>43995</v>
      </c>
      <c r="B150" s="86">
        <v>16358365</v>
      </c>
      <c r="C150" s="83" t="s">
        <v>70</v>
      </c>
      <c r="D150" s="85">
        <v>0</v>
      </c>
      <c r="E150" s="85">
        <v>0</v>
      </c>
      <c r="F150" s="85">
        <v>10</v>
      </c>
      <c r="G150" s="85">
        <v>1</v>
      </c>
    </row>
    <row r="151" spans="1:7" ht="15" x14ac:dyDescent="0.25">
      <c r="A151" s="84">
        <v>43995</v>
      </c>
      <c r="B151" s="86">
        <v>16358091</v>
      </c>
      <c r="C151" s="83" t="s">
        <v>70</v>
      </c>
      <c r="D151" s="85">
        <v>0</v>
      </c>
      <c r="E151" s="85">
        <v>0</v>
      </c>
      <c r="F151" s="85">
        <v>10</v>
      </c>
      <c r="G151" s="85">
        <v>1</v>
      </c>
    </row>
    <row r="152" spans="1:7" ht="15" x14ac:dyDescent="0.25">
      <c r="A152" s="84">
        <v>43995</v>
      </c>
      <c r="B152" s="86">
        <v>16357639</v>
      </c>
      <c r="C152" s="83" t="s">
        <v>70</v>
      </c>
      <c r="D152" s="85">
        <v>0</v>
      </c>
      <c r="E152" s="85">
        <v>0</v>
      </c>
      <c r="F152" s="85">
        <v>10</v>
      </c>
      <c r="G152" s="85">
        <v>1</v>
      </c>
    </row>
    <row r="153" spans="1:7" ht="15" x14ac:dyDescent="0.25">
      <c r="A153" s="84">
        <v>43995</v>
      </c>
      <c r="B153" s="86">
        <v>16357816</v>
      </c>
      <c r="C153" s="83" t="s">
        <v>71</v>
      </c>
      <c r="D153" s="85">
        <v>0</v>
      </c>
      <c r="E153" s="85">
        <v>0</v>
      </c>
      <c r="F153" s="85">
        <v>10</v>
      </c>
      <c r="G153" s="85">
        <v>1</v>
      </c>
    </row>
    <row r="154" spans="1:7" ht="15" x14ac:dyDescent="0.25">
      <c r="A154" s="84">
        <v>43995</v>
      </c>
      <c r="B154" s="86">
        <v>16358324</v>
      </c>
      <c r="C154" s="83" t="s">
        <v>71</v>
      </c>
      <c r="D154" s="85">
        <v>0</v>
      </c>
      <c r="E154" s="85">
        <v>0</v>
      </c>
      <c r="F154" s="85">
        <v>10</v>
      </c>
      <c r="G154" s="85">
        <v>1</v>
      </c>
    </row>
    <row r="155" spans="1:7" ht="15" x14ac:dyDescent="0.25">
      <c r="A155" s="84">
        <v>43995</v>
      </c>
      <c r="B155" s="86">
        <v>16359115</v>
      </c>
      <c r="C155" s="83" t="s">
        <v>71</v>
      </c>
      <c r="D155" s="85">
        <v>0</v>
      </c>
      <c r="E155" s="85">
        <v>0</v>
      </c>
      <c r="F155" s="85">
        <v>10</v>
      </c>
      <c r="G155" s="85">
        <v>1</v>
      </c>
    </row>
    <row r="156" spans="1:7" ht="15" x14ac:dyDescent="0.25">
      <c r="A156" s="84">
        <v>43995</v>
      </c>
      <c r="B156" s="86">
        <v>16358242</v>
      </c>
      <c r="C156" s="83" t="s">
        <v>71</v>
      </c>
      <c r="D156" s="85">
        <v>0</v>
      </c>
      <c r="E156" s="85">
        <v>0</v>
      </c>
      <c r="F156" s="85">
        <v>10</v>
      </c>
      <c r="G156" s="85">
        <v>1</v>
      </c>
    </row>
    <row r="157" spans="1:7" ht="15" x14ac:dyDescent="0.25">
      <c r="A157" s="84">
        <v>43997</v>
      </c>
      <c r="B157" s="86">
        <v>16360108</v>
      </c>
      <c r="C157" s="83" t="s">
        <v>77</v>
      </c>
      <c r="D157" s="85">
        <v>0</v>
      </c>
      <c r="E157" s="85">
        <v>0</v>
      </c>
      <c r="F157" s="85">
        <v>10</v>
      </c>
      <c r="G157" s="85">
        <v>1</v>
      </c>
    </row>
    <row r="158" spans="1:7" ht="15" x14ac:dyDescent="0.25">
      <c r="A158" s="84">
        <v>43997</v>
      </c>
      <c r="B158" s="86">
        <v>16363814</v>
      </c>
      <c r="C158" s="83" t="s">
        <v>77</v>
      </c>
      <c r="D158" s="85">
        <v>0</v>
      </c>
      <c r="E158" s="85">
        <v>0</v>
      </c>
      <c r="F158" s="85">
        <v>10</v>
      </c>
      <c r="G158" s="85">
        <v>1</v>
      </c>
    </row>
    <row r="159" spans="1:7" ht="15" x14ac:dyDescent="0.25">
      <c r="A159" s="84">
        <v>43997</v>
      </c>
      <c r="B159" s="86">
        <v>16359788</v>
      </c>
      <c r="C159" s="83" t="s">
        <v>77</v>
      </c>
      <c r="D159" s="85">
        <v>0</v>
      </c>
      <c r="E159" s="85">
        <v>0</v>
      </c>
      <c r="F159" s="85">
        <v>10</v>
      </c>
      <c r="G159" s="85">
        <v>1</v>
      </c>
    </row>
    <row r="160" spans="1:7" ht="15" x14ac:dyDescent="0.25">
      <c r="A160" s="84">
        <v>43997</v>
      </c>
      <c r="B160" s="86">
        <v>16363831</v>
      </c>
      <c r="C160" s="83" t="s">
        <v>66</v>
      </c>
      <c r="D160" s="85">
        <v>89</v>
      </c>
      <c r="E160" s="85">
        <v>80</v>
      </c>
      <c r="F160" s="85">
        <v>80</v>
      </c>
      <c r="G160" s="85">
        <v>2</v>
      </c>
    </row>
    <row r="161" spans="1:7" ht="15" x14ac:dyDescent="0.25">
      <c r="A161" s="84">
        <v>43997</v>
      </c>
      <c r="B161" s="86">
        <v>16360946</v>
      </c>
      <c r="C161" s="83" t="s">
        <v>67</v>
      </c>
      <c r="D161" s="85">
        <v>0</v>
      </c>
      <c r="E161" s="85">
        <v>0</v>
      </c>
      <c r="F161" s="85">
        <v>10</v>
      </c>
      <c r="G161" s="85">
        <v>1</v>
      </c>
    </row>
    <row r="162" spans="1:7" ht="15" x14ac:dyDescent="0.25">
      <c r="A162" s="84">
        <v>43997</v>
      </c>
      <c r="B162" s="86">
        <v>16362179</v>
      </c>
      <c r="C162" s="83" t="s">
        <v>67</v>
      </c>
      <c r="D162" s="85">
        <v>0</v>
      </c>
      <c r="E162" s="85">
        <v>0</v>
      </c>
      <c r="F162" s="85">
        <v>10</v>
      </c>
      <c r="G162" s="85">
        <v>1</v>
      </c>
    </row>
    <row r="163" spans="1:7" ht="15" x14ac:dyDescent="0.25">
      <c r="A163" s="84">
        <v>43997</v>
      </c>
      <c r="B163" s="86">
        <v>16361618</v>
      </c>
      <c r="C163" s="83" t="s">
        <v>67</v>
      </c>
      <c r="D163" s="85">
        <v>0</v>
      </c>
      <c r="E163" s="85">
        <v>0</v>
      </c>
      <c r="F163" s="85">
        <v>10</v>
      </c>
      <c r="G163" s="85">
        <v>1</v>
      </c>
    </row>
    <row r="164" spans="1:7" ht="15" x14ac:dyDescent="0.25">
      <c r="A164" s="84">
        <v>43997</v>
      </c>
      <c r="B164" s="86">
        <v>16362298</v>
      </c>
      <c r="C164" s="83" t="s">
        <v>67</v>
      </c>
      <c r="D164" s="85">
        <v>0</v>
      </c>
      <c r="E164" s="85">
        <v>0</v>
      </c>
      <c r="F164" s="85">
        <v>10</v>
      </c>
      <c r="G164" s="85">
        <v>1</v>
      </c>
    </row>
    <row r="165" spans="1:7" ht="15" x14ac:dyDescent="0.25">
      <c r="A165" s="84">
        <v>43997</v>
      </c>
      <c r="B165" s="86">
        <v>16362514</v>
      </c>
      <c r="C165" s="83" t="s">
        <v>67</v>
      </c>
      <c r="D165" s="85">
        <v>0</v>
      </c>
      <c r="E165" s="85">
        <v>0</v>
      </c>
      <c r="F165" s="85">
        <v>10</v>
      </c>
      <c r="G165" s="85">
        <v>1</v>
      </c>
    </row>
    <row r="166" spans="1:7" ht="15" x14ac:dyDescent="0.25">
      <c r="A166" s="84">
        <v>43997</v>
      </c>
      <c r="B166" s="86">
        <v>16360855</v>
      </c>
      <c r="C166" s="83" t="s">
        <v>70</v>
      </c>
      <c r="D166" s="85">
        <v>0</v>
      </c>
      <c r="E166" s="85">
        <v>0</v>
      </c>
      <c r="F166" s="85">
        <v>10</v>
      </c>
      <c r="G166" s="85">
        <v>1</v>
      </c>
    </row>
    <row r="167" spans="1:7" ht="15" x14ac:dyDescent="0.25">
      <c r="A167" s="84">
        <v>43997</v>
      </c>
      <c r="B167" s="86">
        <v>16361177</v>
      </c>
      <c r="C167" s="83" t="s">
        <v>70</v>
      </c>
      <c r="D167" s="85">
        <v>0</v>
      </c>
      <c r="E167" s="85">
        <v>0</v>
      </c>
      <c r="F167" s="85">
        <v>10</v>
      </c>
      <c r="G167" s="85">
        <v>1</v>
      </c>
    </row>
    <row r="168" spans="1:7" ht="15" x14ac:dyDescent="0.25">
      <c r="A168" s="84">
        <v>43997</v>
      </c>
      <c r="B168" s="86">
        <v>16361574</v>
      </c>
      <c r="C168" s="83" t="s">
        <v>70</v>
      </c>
      <c r="D168" s="85">
        <v>0</v>
      </c>
      <c r="E168" s="85">
        <v>0</v>
      </c>
      <c r="F168" s="85">
        <v>10</v>
      </c>
      <c r="G168" s="85">
        <v>1</v>
      </c>
    </row>
    <row r="169" spans="1:7" ht="15" x14ac:dyDescent="0.25">
      <c r="A169" s="84">
        <v>43997</v>
      </c>
      <c r="B169" s="86">
        <v>16361699</v>
      </c>
      <c r="C169" s="83" t="s">
        <v>70</v>
      </c>
      <c r="D169" s="85">
        <v>0</v>
      </c>
      <c r="E169" s="85">
        <v>0</v>
      </c>
      <c r="F169" s="85">
        <v>10</v>
      </c>
      <c r="G169" s="85">
        <v>1</v>
      </c>
    </row>
    <row r="170" spans="1:7" ht="15" x14ac:dyDescent="0.25">
      <c r="A170" s="84">
        <v>43997</v>
      </c>
      <c r="B170" s="86">
        <v>16360702</v>
      </c>
      <c r="C170" s="83" t="s">
        <v>71</v>
      </c>
      <c r="D170" s="85">
        <v>0</v>
      </c>
      <c r="E170" s="85">
        <v>0</v>
      </c>
      <c r="F170" s="85">
        <v>10</v>
      </c>
      <c r="G170" s="85">
        <v>1</v>
      </c>
    </row>
    <row r="171" spans="1:7" ht="15" x14ac:dyDescent="0.25">
      <c r="A171" s="84">
        <v>43997</v>
      </c>
      <c r="B171" s="86">
        <v>16361098</v>
      </c>
      <c r="C171" s="83" t="s">
        <v>71</v>
      </c>
      <c r="D171" s="85">
        <v>0</v>
      </c>
      <c r="E171" s="85">
        <v>0</v>
      </c>
      <c r="F171" s="85">
        <v>10</v>
      </c>
      <c r="G171" s="85">
        <v>1</v>
      </c>
    </row>
    <row r="172" spans="1:7" ht="15" x14ac:dyDescent="0.25">
      <c r="A172" s="84">
        <v>43997</v>
      </c>
      <c r="B172" s="86">
        <v>16361025</v>
      </c>
      <c r="C172" s="83" t="s">
        <v>71</v>
      </c>
      <c r="D172" s="85">
        <v>0</v>
      </c>
      <c r="E172" s="85">
        <v>0</v>
      </c>
      <c r="F172" s="85">
        <v>10</v>
      </c>
      <c r="G172" s="85">
        <v>1</v>
      </c>
    </row>
    <row r="173" spans="1:7" ht="15" x14ac:dyDescent="0.25">
      <c r="A173" s="84">
        <v>43997</v>
      </c>
      <c r="B173" s="86">
        <v>16361465</v>
      </c>
      <c r="C173" s="83" t="s">
        <v>71</v>
      </c>
      <c r="D173" s="85">
        <v>0</v>
      </c>
      <c r="E173" s="85">
        <v>0</v>
      </c>
      <c r="F173" s="85">
        <v>10</v>
      </c>
      <c r="G173" s="85">
        <v>1</v>
      </c>
    </row>
    <row r="174" spans="1:7" ht="15" x14ac:dyDescent="0.25">
      <c r="A174" s="84">
        <v>43997</v>
      </c>
      <c r="B174" s="86">
        <v>16361420</v>
      </c>
      <c r="C174" s="83" t="s">
        <v>71</v>
      </c>
      <c r="D174" s="85">
        <v>0</v>
      </c>
      <c r="E174" s="85">
        <v>0</v>
      </c>
      <c r="F174" s="85">
        <v>10</v>
      </c>
      <c r="G174" s="85">
        <v>1</v>
      </c>
    </row>
    <row r="175" spans="1:7" ht="15" x14ac:dyDescent="0.25">
      <c r="A175" s="84">
        <v>43997</v>
      </c>
      <c r="B175" s="86">
        <v>16362454</v>
      </c>
      <c r="C175" s="83" t="s">
        <v>71</v>
      </c>
      <c r="D175" s="85">
        <v>0</v>
      </c>
      <c r="E175" s="85">
        <v>0</v>
      </c>
      <c r="F175" s="85">
        <v>10</v>
      </c>
      <c r="G175" s="85">
        <v>1</v>
      </c>
    </row>
    <row r="176" spans="1:7" ht="15" x14ac:dyDescent="0.25">
      <c r="A176" s="84">
        <v>43997</v>
      </c>
      <c r="B176" s="86">
        <v>16360294</v>
      </c>
      <c r="C176" s="83" t="s">
        <v>71</v>
      </c>
      <c r="D176" s="85">
        <v>0</v>
      </c>
      <c r="E176" s="85">
        <v>0</v>
      </c>
      <c r="F176" s="85">
        <v>10</v>
      </c>
      <c r="G176" s="85">
        <v>1</v>
      </c>
    </row>
    <row r="177" spans="1:7" ht="15" x14ac:dyDescent="0.25">
      <c r="A177" s="84">
        <v>43997</v>
      </c>
      <c r="B177" s="86">
        <v>16363064</v>
      </c>
      <c r="C177" s="83" t="s">
        <v>71</v>
      </c>
      <c r="D177" s="85">
        <v>0</v>
      </c>
      <c r="E177" s="85">
        <v>0</v>
      </c>
      <c r="F177" s="85">
        <v>10</v>
      </c>
      <c r="G177" s="85">
        <v>1</v>
      </c>
    </row>
    <row r="178" spans="1:7" ht="15" x14ac:dyDescent="0.25">
      <c r="A178" s="84">
        <v>43997</v>
      </c>
      <c r="B178" s="86">
        <v>16362942</v>
      </c>
      <c r="C178" s="83" t="s">
        <v>71</v>
      </c>
      <c r="D178" s="85">
        <v>0</v>
      </c>
      <c r="E178" s="85">
        <v>0</v>
      </c>
      <c r="F178" s="85">
        <v>10</v>
      </c>
      <c r="G178" s="85">
        <v>1</v>
      </c>
    </row>
    <row r="179" spans="1:7" ht="15" x14ac:dyDescent="0.25">
      <c r="A179" s="84">
        <v>43997</v>
      </c>
      <c r="B179" s="86">
        <v>16363404</v>
      </c>
      <c r="C179" s="83" t="s">
        <v>71</v>
      </c>
      <c r="D179" s="85">
        <v>0</v>
      </c>
      <c r="E179" s="85">
        <v>0</v>
      </c>
      <c r="F179" s="85">
        <v>10</v>
      </c>
      <c r="G179" s="85">
        <v>1</v>
      </c>
    </row>
    <row r="180" spans="1:7" ht="15" x14ac:dyDescent="0.25">
      <c r="A180" s="84">
        <v>43998</v>
      </c>
      <c r="B180" s="86">
        <v>16366124</v>
      </c>
      <c r="C180" s="83" t="s">
        <v>67</v>
      </c>
      <c r="D180" s="85">
        <v>0</v>
      </c>
      <c r="E180" s="85">
        <v>0</v>
      </c>
      <c r="F180" s="85">
        <v>10</v>
      </c>
      <c r="G180" s="85">
        <v>1</v>
      </c>
    </row>
    <row r="181" spans="1:7" ht="15" x14ac:dyDescent="0.25">
      <c r="A181" s="84">
        <v>43998</v>
      </c>
      <c r="B181" s="86">
        <v>16366460</v>
      </c>
      <c r="C181" s="83" t="s">
        <v>67</v>
      </c>
      <c r="D181" s="85">
        <v>0</v>
      </c>
      <c r="E181" s="85">
        <v>0</v>
      </c>
      <c r="F181" s="85">
        <v>10</v>
      </c>
      <c r="G181" s="85">
        <v>1</v>
      </c>
    </row>
    <row r="182" spans="1:7" ht="15" x14ac:dyDescent="0.25">
      <c r="A182" s="84">
        <v>43998</v>
      </c>
      <c r="B182" s="86">
        <v>16368455</v>
      </c>
      <c r="C182" s="83" t="s">
        <v>67</v>
      </c>
      <c r="D182" s="85">
        <v>0</v>
      </c>
      <c r="E182" s="85">
        <v>0</v>
      </c>
      <c r="F182" s="85">
        <v>10</v>
      </c>
      <c r="G182" s="85">
        <v>1</v>
      </c>
    </row>
    <row r="183" spans="1:7" ht="15" x14ac:dyDescent="0.25">
      <c r="A183" s="84">
        <v>43998</v>
      </c>
      <c r="B183" s="86">
        <v>16368550</v>
      </c>
      <c r="C183" s="83" t="s">
        <v>67</v>
      </c>
      <c r="D183" s="85">
        <v>0</v>
      </c>
      <c r="E183" s="85">
        <v>0</v>
      </c>
      <c r="F183" s="85">
        <v>10</v>
      </c>
      <c r="G183" s="85">
        <v>1</v>
      </c>
    </row>
    <row r="184" spans="1:7" ht="15" x14ac:dyDescent="0.25">
      <c r="A184" s="84">
        <v>43998</v>
      </c>
      <c r="B184" s="86">
        <v>16366094</v>
      </c>
      <c r="C184" s="83" t="s">
        <v>71</v>
      </c>
      <c r="D184" s="85">
        <v>0</v>
      </c>
      <c r="E184" s="85">
        <v>0</v>
      </c>
      <c r="F184" s="85">
        <v>10</v>
      </c>
      <c r="G184" s="85">
        <v>1</v>
      </c>
    </row>
    <row r="185" spans="1:7" ht="15" x14ac:dyDescent="0.25">
      <c r="A185" s="84">
        <v>43998</v>
      </c>
      <c r="B185" s="86">
        <v>16368663</v>
      </c>
      <c r="C185" s="83" t="s">
        <v>71</v>
      </c>
      <c r="D185" s="85">
        <v>0</v>
      </c>
      <c r="E185" s="85">
        <v>0</v>
      </c>
      <c r="F185" s="85">
        <v>10</v>
      </c>
      <c r="G185" s="85">
        <v>1</v>
      </c>
    </row>
    <row r="186" spans="1:7" ht="15" x14ac:dyDescent="0.25">
      <c r="A186" s="84">
        <v>43998</v>
      </c>
      <c r="B186" s="86">
        <v>16368137</v>
      </c>
      <c r="C186" s="83" t="s">
        <v>71</v>
      </c>
      <c r="D186" s="85">
        <v>0</v>
      </c>
      <c r="E186" s="85">
        <v>0</v>
      </c>
      <c r="F186" s="85">
        <v>10</v>
      </c>
      <c r="G186" s="85">
        <v>1</v>
      </c>
    </row>
    <row r="187" spans="1:7" ht="15" x14ac:dyDescent="0.25">
      <c r="A187" s="84">
        <v>43998</v>
      </c>
      <c r="B187" s="86">
        <v>16368711</v>
      </c>
      <c r="C187" s="83" t="s">
        <v>71</v>
      </c>
      <c r="D187" s="85">
        <v>0</v>
      </c>
      <c r="E187" s="85">
        <v>0</v>
      </c>
      <c r="F187" s="85">
        <v>10</v>
      </c>
      <c r="G187" s="85">
        <v>1</v>
      </c>
    </row>
    <row r="188" spans="1:7" ht="15" x14ac:dyDescent="0.25">
      <c r="A188" s="84">
        <v>43998</v>
      </c>
      <c r="B188" s="86">
        <v>16369270</v>
      </c>
      <c r="C188" s="83" t="s">
        <v>71</v>
      </c>
      <c r="D188" s="85">
        <v>0</v>
      </c>
      <c r="E188" s="85">
        <v>0</v>
      </c>
      <c r="F188" s="85">
        <v>10</v>
      </c>
      <c r="G188" s="85">
        <v>1</v>
      </c>
    </row>
    <row r="189" spans="1:7" ht="15" x14ac:dyDescent="0.25">
      <c r="A189" s="84">
        <v>43998</v>
      </c>
      <c r="B189" s="86">
        <v>16369396</v>
      </c>
      <c r="C189" s="83" t="s">
        <v>71</v>
      </c>
      <c r="D189" s="85">
        <v>0</v>
      </c>
      <c r="E189" s="85">
        <v>0</v>
      </c>
      <c r="F189" s="85">
        <v>10</v>
      </c>
      <c r="G189" s="85">
        <v>1</v>
      </c>
    </row>
    <row r="190" spans="1:7" ht="15" x14ac:dyDescent="0.25">
      <c r="A190" s="84">
        <v>43998</v>
      </c>
      <c r="B190" s="86">
        <v>16369414</v>
      </c>
      <c r="C190" s="83" t="s">
        <v>71</v>
      </c>
      <c r="D190" s="85">
        <v>0</v>
      </c>
      <c r="E190" s="85">
        <v>0</v>
      </c>
      <c r="F190" s="85">
        <v>10</v>
      </c>
      <c r="G190" s="85">
        <v>1</v>
      </c>
    </row>
    <row r="191" spans="1:7" ht="15" x14ac:dyDescent="0.25">
      <c r="A191" s="84">
        <v>43998</v>
      </c>
      <c r="B191" s="86">
        <v>16365817</v>
      </c>
      <c r="C191" s="83" t="s">
        <v>71</v>
      </c>
      <c r="D191" s="85">
        <v>0</v>
      </c>
      <c r="E191" s="85">
        <v>0</v>
      </c>
      <c r="F191" s="85">
        <v>10</v>
      </c>
      <c r="G191" s="85">
        <v>1</v>
      </c>
    </row>
    <row r="192" spans="1:7" ht="15" x14ac:dyDescent="0.25">
      <c r="A192" s="84">
        <v>43998</v>
      </c>
      <c r="B192" s="86">
        <v>16370537</v>
      </c>
      <c r="C192" s="83" t="s">
        <v>71</v>
      </c>
      <c r="D192" s="85">
        <v>0</v>
      </c>
      <c r="E192" s="85">
        <v>0</v>
      </c>
      <c r="F192" s="85">
        <v>10</v>
      </c>
      <c r="G192" s="85">
        <v>1</v>
      </c>
    </row>
    <row r="193" spans="1:7" ht="15" x14ac:dyDescent="0.25">
      <c r="A193" s="84">
        <v>43999</v>
      </c>
      <c r="B193" s="86">
        <v>16374041</v>
      </c>
      <c r="C193" s="83" t="s">
        <v>82</v>
      </c>
      <c r="D193" s="85">
        <v>10</v>
      </c>
      <c r="E193" s="85">
        <v>30</v>
      </c>
      <c r="F193" s="85">
        <v>30</v>
      </c>
      <c r="G193" s="85">
        <v>2</v>
      </c>
    </row>
    <row r="194" spans="1:7" ht="15" x14ac:dyDescent="0.25">
      <c r="A194" s="84">
        <v>43999</v>
      </c>
      <c r="B194" s="86">
        <v>16369867</v>
      </c>
      <c r="C194" s="83" t="s">
        <v>71</v>
      </c>
      <c r="D194" s="85">
        <v>0</v>
      </c>
      <c r="E194" s="85">
        <v>0</v>
      </c>
      <c r="F194" s="85">
        <v>10</v>
      </c>
      <c r="G194" s="85">
        <v>1</v>
      </c>
    </row>
    <row r="195" spans="1:7" ht="15" x14ac:dyDescent="0.25">
      <c r="A195" s="84">
        <v>43999</v>
      </c>
      <c r="B195" s="86">
        <v>16369514</v>
      </c>
      <c r="C195" s="83" t="s">
        <v>71</v>
      </c>
      <c r="D195" s="85">
        <v>0</v>
      </c>
      <c r="E195" s="85">
        <v>0</v>
      </c>
      <c r="F195" s="85">
        <v>10</v>
      </c>
      <c r="G195" s="85">
        <v>1</v>
      </c>
    </row>
    <row r="196" spans="1:7" ht="15" x14ac:dyDescent="0.25">
      <c r="A196" s="84">
        <v>43999</v>
      </c>
      <c r="B196" s="86">
        <v>16370990</v>
      </c>
      <c r="C196" s="83" t="s">
        <v>77</v>
      </c>
      <c r="D196" s="85">
        <v>0</v>
      </c>
      <c r="E196" s="85">
        <v>0</v>
      </c>
      <c r="F196" s="85">
        <v>10</v>
      </c>
      <c r="G196" s="85">
        <v>1</v>
      </c>
    </row>
    <row r="197" spans="1:7" ht="15" x14ac:dyDescent="0.25">
      <c r="A197" s="84">
        <v>43999</v>
      </c>
      <c r="B197" s="86">
        <v>16375526</v>
      </c>
      <c r="C197" s="83" t="s">
        <v>83</v>
      </c>
      <c r="D197" s="85">
        <v>6</v>
      </c>
      <c r="E197" s="85">
        <v>10</v>
      </c>
      <c r="F197" s="85">
        <v>10</v>
      </c>
      <c r="G197" s="85">
        <v>2</v>
      </c>
    </row>
    <row r="198" spans="1:7" ht="15" x14ac:dyDescent="0.25">
      <c r="A198" s="84">
        <v>43999</v>
      </c>
      <c r="B198" s="86">
        <v>16375497</v>
      </c>
      <c r="C198" s="83" t="s">
        <v>84</v>
      </c>
      <c r="D198" s="85">
        <v>6</v>
      </c>
      <c r="E198" s="85">
        <v>10</v>
      </c>
      <c r="F198" s="85">
        <v>10</v>
      </c>
      <c r="G198" s="85">
        <v>2</v>
      </c>
    </row>
    <row r="199" spans="1:7" ht="15" x14ac:dyDescent="0.25">
      <c r="A199" s="84">
        <v>43999</v>
      </c>
      <c r="B199" s="86">
        <v>16369695</v>
      </c>
      <c r="C199" s="83" t="s">
        <v>71</v>
      </c>
      <c r="D199" s="85">
        <v>0</v>
      </c>
      <c r="E199" s="85">
        <v>0</v>
      </c>
      <c r="F199" s="85">
        <v>10</v>
      </c>
      <c r="G199" s="85">
        <v>1</v>
      </c>
    </row>
    <row r="200" spans="1:7" ht="15" x14ac:dyDescent="0.25">
      <c r="A200" s="84">
        <v>43999</v>
      </c>
      <c r="B200" s="86">
        <v>16369927</v>
      </c>
      <c r="C200" s="83" t="s">
        <v>71</v>
      </c>
      <c r="D200" s="85">
        <v>0</v>
      </c>
      <c r="E200" s="85">
        <v>0</v>
      </c>
      <c r="F200" s="85">
        <v>10</v>
      </c>
      <c r="G200" s="85">
        <v>1</v>
      </c>
    </row>
    <row r="201" spans="1:7" ht="15" x14ac:dyDescent="0.25">
      <c r="A201" s="84">
        <v>43999</v>
      </c>
      <c r="B201" s="86">
        <v>16.371998999999999</v>
      </c>
      <c r="C201" s="83" t="s">
        <v>71</v>
      </c>
      <c r="D201" s="85">
        <v>0</v>
      </c>
      <c r="E201" s="85">
        <v>0</v>
      </c>
      <c r="F201" s="85">
        <v>10</v>
      </c>
      <c r="G201" s="85">
        <v>1</v>
      </c>
    </row>
    <row r="202" spans="1:7" ht="15" x14ac:dyDescent="0.25">
      <c r="A202" s="84">
        <v>43999</v>
      </c>
      <c r="B202" s="86">
        <v>16373786</v>
      </c>
      <c r="C202" s="83" t="s">
        <v>71</v>
      </c>
      <c r="D202" s="85">
        <v>0</v>
      </c>
      <c r="E202" s="85">
        <v>0</v>
      </c>
      <c r="F202" s="85">
        <v>10</v>
      </c>
      <c r="G202" s="85">
        <v>1</v>
      </c>
    </row>
    <row r="203" spans="1:7" ht="15" x14ac:dyDescent="0.25">
      <c r="A203" s="84">
        <v>43999</v>
      </c>
      <c r="B203" s="86">
        <v>16373691</v>
      </c>
      <c r="C203" s="83" t="s">
        <v>71</v>
      </c>
      <c r="D203" s="85">
        <v>0</v>
      </c>
      <c r="E203" s="85">
        <v>0</v>
      </c>
      <c r="F203" s="85">
        <v>10</v>
      </c>
      <c r="G203" s="85">
        <v>1</v>
      </c>
    </row>
    <row r="204" spans="1:7" ht="15" x14ac:dyDescent="0.25">
      <c r="A204" s="84">
        <v>43999</v>
      </c>
      <c r="B204" s="86">
        <v>16373529</v>
      </c>
      <c r="C204" s="83" t="s">
        <v>71</v>
      </c>
      <c r="D204" s="85">
        <v>0</v>
      </c>
      <c r="E204" s="85">
        <v>0</v>
      </c>
      <c r="F204" s="85">
        <v>10</v>
      </c>
      <c r="G204" s="85">
        <v>1</v>
      </c>
    </row>
    <row r="205" spans="1:7" ht="15" x14ac:dyDescent="0.25">
      <c r="A205" s="84">
        <v>43999</v>
      </c>
      <c r="B205" s="86">
        <v>16373457</v>
      </c>
      <c r="C205" s="83" t="s">
        <v>71</v>
      </c>
      <c r="D205" s="85">
        <v>0</v>
      </c>
      <c r="E205" s="85">
        <v>0</v>
      </c>
      <c r="F205" s="85">
        <v>10</v>
      </c>
      <c r="G205" s="85">
        <v>1</v>
      </c>
    </row>
    <row r="206" spans="1:7" ht="15" x14ac:dyDescent="0.25">
      <c r="A206" s="84">
        <v>43999</v>
      </c>
      <c r="B206" s="86">
        <v>16371189</v>
      </c>
      <c r="C206" s="83" t="s">
        <v>71</v>
      </c>
      <c r="D206" s="85">
        <v>0</v>
      </c>
      <c r="E206" s="85">
        <v>0</v>
      </c>
      <c r="F206" s="85">
        <v>10</v>
      </c>
      <c r="G206" s="85">
        <v>1</v>
      </c>
    </row>
    <row r="207" spans="1:7" ht="15" x14ac:dyDescent="0.25">
      <c r="A207" s="84">
        <v>43999</v>
      </c>
      <c r="B207" s="86">
        <v>16373304</v>
      </c>
      <c r="C207" s="83" t="s">
        <v>71</v>
      </c>
      <c r="D207" s="85">
        <v>0</v>
      </c>
      <c r="E207" s="85">
        <v>0</v>
      </c>
      <c r="F207" s="85">
        <v>10</v>
      </c>
      <c r="G207" s="85">
        <v>1</v>
      </c>
    </row>
    <row r="208" spans="1:7" ht="15" x14ac:dyDescent="0.25">
      <c r="A208" s="84">
        <v>43999</v>
      </c>
      <c r="B208" s="86">
        <v>16371030</v>
      </c>
      <c r="C208" s="83" t="s">
        <v>71</v>
      </c>
      <c r="D208" s="85">
        <v>0</v>
      </c>
      <c r="E208" s="85">
        <v>0</v>
      </c>
      <c r="F208" s="85">
        <v>10</v>
      </c>
      <c r="G208" s="85">
        <v>1</v>
      </c>
    </row>
    <row r="209" spans="1:7" ht="15" x14ac:dyDescent="0.25">
      <c r="A209" s="84">
        <v>43999</v>
      </c>
      <c r="B209" s="86">
        <v>16375645</v>
      </c>
      <c r="C209" s="83" t="s">
        <v>71</v>
      </c>
      <c r="D209" s="85">
        <v>0</v>
      </c>
      <c r="E209" s="85">
        <v>0</v>
      </c>
      <c r="F209" s="85">
        <v>10</v>
      </c>
      <c r="G209" s="85">
        <v>1</v>
      </c>
    </row>
    <row r="210" spans="1:7" ht="15" x14ac:dyDescent="0.25">
      <c r="A210" s="84">
        <v>43999</v>
      </c>
      <c r="B210" s="86">
        <v>16375619</v>
      </c>
      <c r="C210" s="83" t="s">
        <v>71</v>
      </c>
      <c r="D210" s="85">
        <v>0</v>
      </c>
      <c r="E210" s="85">
        <v>0</v>
      </c>
      <c r="F210" s="85">
        <v>10</v>
      </c>
      <c r="G210" s="85">
        <v>1</v>
      </c>
    </row>
    <row r="211" spans="1:7" ht="15" x14ac:dyDescent="0.25">
      <c r="A211" s="84">
        <v>43999</v>
      </c>
      <c r="B211" s="86">
        <v>16375414</v>
      </c>
      <c r="C211" s="83" t="s">
        <v>71</v>
      </c>
      <c r="D211" s="85">
        <v>0</v>
      </c>
      <c r="E211" s="85">
        <v>0</v>
      </c>
      <c r="F211" s="85">
        <v>10</v>
      </c>
      <c r="G211" s="85">
        <v>1</v>
      </c>
    </row>
    <row r="212" spans="1:7" ht="15" x14ac:dyDescent="0.25">
      <c r="A212" s="84">
        <v>43999</v>
      </c>
      <c r="B212" s="86">
        <v>16375596</v>
      </c>
      <c r="C212" s="83" t="s">
        <v>71</v>
      </c>
      <c r="D212" s="85">
        <v>0</v>
      </c>
      <c r="E212" s="85">
        <v>0</v>
      </c>
      <c r="F212" s="85">
        <v>10</v>
      </c>
      <c r="G212" s="85">
        <v>1</v>
      </c>
    </row>
    <row r="213" spans="1:7" ht="15" x14ac:dyDescent="0.25">
      <c r="A213" s="84">
        <v>43999</v>
      </c>
      <c r="B213" s="86">
        <v>16371025</v>
      </c>
      <c r="C213" s="83" t="s">
        <v>71</v>
      </c>
      <c r="D213" s="85">
        <v>0</v>
      </c>
      <c r="E213" s="85">
        <v>0</v>
      </c>
      <c r="F213" s="85">
        <v>10</v>
      </c>
      <c r="G213" s="85">
        <v>1</v>
      </c>
    </row>
    <row r="214" spans="1:7" ht="15" x14ac:dyDescent="0.25">
      <c r="A214" s="84">
        <v>44000</v>
      </c>
      <c r="B214" s="86">
        <v>16377652</v>
      </c>
      <c r="C214" s="83" t="s">
        <v>67</v>
      </c>
      <c r="D214" s="85">
        <v>0</v>
      </c>
      <c r="E214" s="85">
        <v>0</v>
      </c>
      <c r="F214" s="85">
        <v>10</v>
      </c>
      <c r="G214" s="85">
        <v>1</v>
      </c>
    </row>
    <row r="215" spans="1:7" ht="15" x14ac:dyDescent="0.25">
      <c r="A215" s="84">
        <v>44000</v>
      </c>
      <c r="B215" s="86">
        <v>16379145</v>
      </c>
      <c r="C215" s="83" t="s">
        <v>70</v>
      </c>
      <c r="D215" s="85">
        <v>0</v>
      </c>
      <c r="E215" s="85">
        <v>0</v>
      </c>
      <c r="F215" s="85">
        <v>10</v>
      </c>
      <c r="G215" s="85">
        <v>1</v>
      </c>
    </row>
    <row r="216" spans="1:7" ht="15" x14ac:dyDescent="0.25">
      <c r="A216" s="84">
        <v>44000</v>
      </c>
      <c r="B216" s="86">
        <v>16378847</v>
      </c>
      <c r="C216" s="83" t="s">
        <v>70</v>
      </c>
      <c r="D216" s="85">
        <v>0</v>
      </c>
      <c r="E216" s="85">
        <v>0</v>
      </c>
      <c r="F216" s="85">
        <v>10</v>
      </c>
      <c r="G216" s="85">
        <v>1</v>
      </c>
    </row>
    <row r="217" spans="1:7" ht="15" x14ac:dyDescent="0.25">
      <c r="A217" s="84">
        <v>44000</v>
      </c>
      <c r="B217" s="86">
        <v>16379953</v>
      </c>
      <c r="C217" s="83" t="s">
        <v>71</v>
      </c>
      <c r="D217" s="85">
        <v>0</v>
      </c>
      <c r="E217" s="85">
        <v>0</v>
      </c>
      <c r="F217" s="85">
        <v>10</v>
      </c>
      <c r="G217" s="85">
        <v>1</v>
      </c>
    </row>
    <row r="218" spans="1:7" ht="15" x14ac:dyDescent="0.25">
      <c r="A218" s="84">
        <v>44000</v>
      </c>
      <c r="B218" s="86">
        <v>16379981</v>
      </c>
      <c r="C218" s="83" t="s">
        <v>71</v>
      </c>
      <c r="D218" s="85">
        <v>0</v>
      </c>
      <c r="E218" s="85">
        <v>0</v>
      </c>
      <c r="F218" s="85">
        <v>10</v>
      </c>
      <c r="G218" s="85">
        <v>1</v>
      </c>
    </row>
    <row r="219" spans="1:7" ht="15" x14ac:dyDescent="0.25">
      <c r="A219" s="84">
        <v>44000</v>
      </c>
      <c r="B219" s="86">
        <v>16379522</v>
      </c>
      <c r="C219" s="83" t="s">
        <v>71</v>
      </c>
      <c r="D219" s="85">
        <v>0</v>
      </c>
      <c r="E219" s="85">
        <v>0</v>
      </c>
      <c r="F219" s="85">
        <v>10</v>
      </c>
      <c r="G219" s="85">
        <v>1</v>
      </c>
    </row>
    <row r="220" spans="1:7" ht="15" x14ac:dyDescent="0.25">
      <c r="A220" s="84">
        <v>44000</v>
      </c>
      <c r="B220" s="86">
        <v>16380842</v>
      </c>
      <c r="C220" s="83" t="s">
        <v>71</v>
      </c>
      <c r="D220" s="85">
        <v>0</v>
      </c>
      <c r="E220" s="85">
        <v>0</v>
      </c>
      <c r="F220" s="85">
        <v>10</v>
      </c>
      <c r="G220" s="85">
        <v>1</v>
      </c>
    </row>
    <row r="221" spans="1:7" ht="15" x14ac:dyDescent="0.25">
      <c r="A221" s="84">
        <v>44000</v>
      </c>
      <c r="B221" s="86">
        <v>16376801</v>
      </c>
      <c r="C221" s="83" t="s">
        <v>71</v>
      </c>
      <c r="D221" s="85">
        <v>0</v>
      </c>
      <c r="E221" s="85">
        <v>0</v>
      </c>
      <c r="F221" s="85">
        <v>10</v>
      </c>
      <c r="G221" s="85">
        <v>1</v>
      </c>
    </row>
    <row r="222" spans="1:7" ht="15" x14ac:dyDescent="0.25">
      <c r="A222" s="84">
        <v>44000</v>
      </c>
      <c r="B222" s="86">
        <v>16377255</v>
      </c>
      <c r="C222" s="83" t="s">
        <v>71</v>
      </c>
      <c r="D222" s="85">
        <v>0</v>
      </c>
      <c r="E222" s="85">
        <v>0</v>
      </c>
      <c r="F222" s="85">
        <v>10</v>
      </c>
      <c r="G222" s="85">
        <v>1</v>
      </c>
    </row>
    <row r="223" spans="1:7" ht="15" x14ac:dyDescent="0.25">
      <c r="A223" s="84">
        <v>44000</v>
      </c>
      <c r="B223" s="86">
        <v>16380089</v>
      </c>
      <c r="C223" s="83" t="s">
        <v>71</v>
      </c>
      <c r="D223" s="85">
        <v>0</v>
      </c>
      <c r="E223" s="85">
        <v>0</v>
      </c>
      <c r="F223" s="85">
        <v>10</v>
      </c>
      <c r="G223" s="85">
        <v>1</v>
      </c>
    </row>
    <row r="224" spans="1:7" ht="15" x14ac:dyDescent="0.25">
      <c r="A224" s="84">
        <v>44000</v>
      </c>
      <c r="B224" s="86">
        <v>16380145</v>
      </c>
      <c r="C224" s="83" t="s">
        <v>71</v>
      </c>
      <c r="D224" s="85">
        <v>0</v>
      </c>
      <c r="E224" s="85">
        <v>0</v>
      </c>
      <c r="F224" s="85">
        <v>10</v>
      </c>
      <c r="G224" s="85">
        <v>1</v>
      </c>
    </row>
    <row r="225" spans="1:7" ht="15" x14ac:dyDescent="0.25">
      <c r="A225" s="84">
        <v>44000</v>
      </c>
      <c r="B225" s="86">
        <v>16380337</v>
      </c>
      <c r="C225" s="83" t="s">
        <v>71</v>
      </c>
      <c r="D225" s="85">
        <v>0</v>
      </c>
      <c r="E225" s="85">
        <v>0</v>
      </c>
      <c r="F225" s="85">
        <v>10</v>
      </c>
      <c r="G225" s="85">
        <v>1</v>
      </c>
    </row>
    <row r="226" spans="1:7" ht="15" x14ac:dyDescent="0.25">
      <c r="A226" s="84">
        <v>44000</v>
      </c>
      <c r="B226" s="86">
        <v>16381456</v>
      </c>
      <c r="C226" s="83" t="s">
        <v>71</v>
      </c>
      <c r="D226" s="85">
        <v>0</v>
      </c>
      <c r="E226" s="85">
        <v>0</v>
      </c>
      <c r="F226" s="85">
        <v>10</v>
      </c>
      <c r="G226" s="85">
        <v>1</v>
      </c>
    </row>
    <row r="227" spans="1:7" ht="15" x14ac:dyDescent="0.25">
      <c r="A227" s="84">
        <v>44000</v>
      </c>
      <c r="B227" s="86">
        <v>16380278</v>
      </c>
      <c r="C227" s="83" t="s">
        <v>71</v>
      </c>
      <c r="D227" s="85">
        <v>0</v>
      </c>
      <c r="E227" s="85">
        <v>0</v>
      </c>
      <c r="F227" s="85">
        <v>10</v>
      </c>
      <c r="G227" s="85">
        <v>1</v>
      </c>
    </row>
    <row r="228" spans="1:7" ht="15" x14ac:dyDescent="0.25">
      <c r="A228" s="84">
        <v>44000</v>
      </c>
      <c r="B228" s="86">
        <v>16380323</v>
      </c>
      <c r="C228" s="83" t="s">
        <v>71</v>
      </c>
      <c r="D228" s="85">
        <v>0</v>
      </c>
      <c r="E228" s="85">
        <v>0</v>
      </c>
      <c r="F228" s="85">
        <v>10</v>
      </c>
      <c r="G228" s="85">
        <v>1</v>
      </c>
    </row>
    <row r="229" spans="1:7" ht="15" x14ac:dyDescent="0.25">
      <c r="A229" s="84">
        <v>44000</v>
      </c>
      <c r="B229" s="86">
        <v>16378972</v>
      </c>
      <c r="C229" s="83" t="s">
        <v>71</v>
      </c>
      <c r="D229" s="85">
        <v>0</v>
      </c>
      <c r="E229" s="85">
        <v>0</v>
      </c>
      <c r="F229" s="85">
        <v>10</v>
      </c>
      <c r="G229" s="85">
        <v>1</v>
      </c>
    </row>
    <row r="230" spans="1:7" ht="15" x14ac:dyDescent="0.25">
      <c r="A230" s="84">
        <v>44000</v>
      </c>
      <c r="B230" s="86">
        <v>16380897</v>
      </c>
      <c r="C230" s="83" t="s">
        <v>66</v>
      </c>
      <c r="D230" s="85">
        <v>60</v>
      </c>
      <c r="E230" s="85">
        <v>70</v>
      </c>
      <c r="F230" s="85">
        <v>70</v>
      </c>
      <c r="G230" s="85">
        <v>2</v>
      </c>
    </row>
    <row r="231" spans="1:7" ht="15" x14ac:dyDescent="0.25">
      <c r="A231" s="84">
        <v>44001</v>
      </c>
      <c r="B231" s="86">
        <v>16384520</v>
      </c>
      <c r="C231" s="83" t="s">
        <v>85</v>
      </c>
      <c r="D231" s="85">
        <v>6</v>
      </c>
      <c r="E231" s="85">
        <v>0</v>
      </c>
      <c r="F231" s="85">
        <v>30</v>
      </c>
      <c r="G231" s="85">
        <v>1</v>
      </c>
    </row>
    <row r="232" spans="1:7" ht="15" x14ac:dyDescent="0.25">
      <c r="A232" s="84">
        <v>44001</v>
      </c>
      <c r="B232" s="86">
        <v>16384883</v>
      </c>
      <c r="C232" s="83" t="s">
        <v>86</v>
      </c>
      <c r="D232" s="85">
        <v>6</v>
      </c>
      <c r="E232" s="85">
        <v>0</v>
      </c>
      <c r="F232" s="85">
        <v>30</v>
      </c>
      <c r="G232" s="85">
        <v>1</v>
      </c>
    </row>
    <row r="233" spans="1:7" ht="15" x14ac:dyDescent="0.25">
      <c r="A233" s="84">
        <v>44001</v>
      </c>
      <c r="B233" s="86">
        <v>16383865</v>
      </c>
      <c r="C233" s="83" t="s">
        <v>86</v>
      </c>
      <c r="D233" s="85">
        <v>0</v>
      </c>
      <c r="E233" s="85">
        <v>0</v>
      </c>
      <c r="F233" s="85">
        <v>10</v>
      </c>
      <c r="G233" s="85">
        <v>1</v>
      </c>
    </row>
    <row r="234" spans="1:7" ht="15" x14ac:dyDescent="0.25">
      <c r="A234" s="84">
        <v>44001</v>
      </c>
      <c r="B234" s="86">
        <v>16382034</v>
      </c>
      <c r="C234" s="83" t="s">
        <v>86</v>
      </c>
      <c r="D234" s="85">
        <v>0</v>
      </c>
      <c r="E234" s="85">
        <v>0</v>
      </c>
      <c r="F234" s="85">
        <v>10</v>
      </c>
      <c r="G234" s="85">
        <v>1</v>
      </c>
    </row>
    <row r="235" spans="1:7" ht="15" x14ac:dyDescent="0.25">
      <c r="A235" s="84">
        <v>44001</v>
      </c>
      <c r="B235" s="86">
        <v>16385341</v>
      </c>
      <c r="C235" s="83" t="s">
        <v>70</v>
      </c>
      <c r="D235" s="85">
        <v>0</v>
      </c>
      <c r="E235" s="85">
        <v>0</v>
      </c>
      <c r="F235" s="85">
        <v>10</v>
      </c>
      <c r="G235" s="85">
        <v>1</v>
      </c>
    </row>
    <row r="236" spans="1:7" ht="15" x14ac:dyDescent="0.25">
      <c r="A236" s="84">
        <v>44001</v>
      </c>
      <c r="B236" s="86">
        <v>16385380</v>
      </c>
      <c r="C236" s="83" t="s">
        <v>70</v>
      </c>
      <c r="D236" s="85">
        <v>0</v>
      </c>
      <c r="E236" s="85">
        <v>0</v>
      </c>
      <c r="F236" s="85">
        <v>10</v>
      </c>
      <c r="G236" s="85">
        <v>1</v>
      </c>
    </row>
    <row r="237" spans="1:7" ht="15" x14ac:dyDescent="0.25">
      <c r="A237" s="84">
        <v>44001</v>
      </c>
      <c r="B237" s="86">
        <v>16385429</v>
      </c>
      <c r="C237" s="83" t="s">
        <v>70</v>
      </c>
      <c r="D237" s="85">
        <v>0</v>
      </c>
      <c r="E237" s="85">
        <v>0</v>
      </c>
      <c r="F237" s="85">
        <v>10</v>
      </c>
      <c r="G237" s="85">
        <v>1</v>
      </c>
    </row>
    <row r="238" spans="1:7" ht="15" x14ac:dyDescent="0.25">
      <c r="A238" s="84">
        <v>44001</v>
      </c>
      <c r="B238" s="86">
        <v>16385537</v>
      </c>
      <c r="C238" s="83" t="s">
        <v>70</v>
      </c>
      <c r="D238" s="85">
        <v>0</v>
      </c>
      <c r="E238" s="85">
        <v>0</v>
      </c>
      <c r="F238" s="85">
        <v>10</v>
      </c>
      <c r="G238" s="85">
        <v>1</v>
      </c>
    </row>
    <row r="239" spans="1:7" ht="15" x14ac:dyDescent="0.25">
      <c r="A239" s="84">
        <v>44001</v>
      </c>
      <c r="B239" s="86">
        <v>16382447</v>
      </c>
      <c r="C239" s="83" t="s">
        <v>70</v>
      </c>
      <c r="D239" s="85">
        <v>0</v>
      </c>
      <c r="E239" s="85">
        <v>0</v>
      </c>
      <c r="F239" s="85">
        <v>10</v>
      </c>
      <c r="G239" s="85">
        <v>1</v>
      </c>
    </row>
    <row r="240" spans="1:7" ht="15" x14ac:dyDescent="0.25">
      <c r="A240" s="84">
        <v>44001</v>
      </c>
      <c r="B240" s="86">
        <v>16383644</v>
      </c>
      <c r="C240" s="83" t="s">
        <v>70</v>
      </c>
      <c r="D240" s="85">
        <v>0</v>
      </c>
      <c r="E240" s="85">
        <v>0</v>
      </c>
      <c r="F240" s="85">
        <v>10</v>
      </c>
      <c r="G240" s="85">
        <v>1</v>
      </c>
    </row>
    <row r="241" spans="1:7" ht="15" x14ac:dyDescent="0.25">
      <c r="A241" s="84">
        <v>44001</v>
      </c>
      <c r="B241" s="86">
        <v>16384488</v>
      </c>
      <c r="C241" s="83" t="s">
        <v>70</v>
      </c>
      <c r="D241" s="85">
        <v>0</v>
      </c>
      <c r="E241" s="85">
        <v>0</v>
      </c>
      <c r="F241" s="85">
        <v>10</v>
      </c>
      <c r="G241" s="85">
        <v>1</v>
      </c>
    </row>
    <row r="242" spans="1:7" ht="15" x14ac:dyDescent="0.25">
      <c r="A242" s="84">
        <v>44001</v>
      </c>
      <c r="B242" s="86">
        <v>16385063</v>
      </c>
      <c r="C242" s="83" t="s">
        <v>70</v>
      </c>
      <c r="D242" s="85">
        <v>0</v>
      </c>
      <c r="E242" s="85">
        <v>0</v>
      </c>
      <c r="F242" s="85">
        <v>10</v>
      </c>
      <c r="G242" s="85">
        <v>1</v>
      </c>
    </row>
    <row r="243" spans="1:7" ht="15" x14ac:dyDescent="0.25">
      <c r="A243" s="84">
        <v>44001</v>
      </c>
      <c r="B243" s="86">
        <v>16385261</v>
      </c>
      <c r="C243" s="83" t="s">
        <v>70</v>
      </c>
      <c r="D243" s="85">
        <v>0</v>
      </c>
      <c r="E243" s="85">
        <v>0</v>
      </c>
      <c r="F243" s="85">
        <v>10</v>
      </c>
      <c r="G243" s="85">
        <v>1</v>
      </c>
    </row>
    <row r="244" spans="1:7" ht="15" x14ac:dyDescent="0.25">
      <c r="A244" s="84">
        <v>44001</v>
      </c>
      <c r="B244" s="86">
        <v>16382105</v>
      </c>
      <c r="C244" s="83" t="s">
        <v>70</v>
      </c>
      <c r="D244" s="85">
        <v>0</v>
      </c>
      <c r="E244" s="85">
        <v>0</v>
      </c>
      <c r="F244" s="85">
        <v>10</v>
      </c>
      <c r="G244" s="85">
        <v>1</v>
      </c>
    </row>
    <row r="245" spans="1:7" ht="15" x14ac:dyDescent="0.25">
      <c r="A245" s="84">
        <v>44001</v>
      </c>
      <c r="B245" s="86">
        <v>16383976</v>
      </c>
      <c r="C245" s="83" t="s">
        <v>70</v>
      </c>
      <c r="D245" s="85">
        <v>0</v>
      </c>
      <c r="E245" s="85">
        <v>0</v>
      </c>
      <c r="F245" s="85">
        <v>10</v>
      </c>
      <c r="G245" s="85">
        <v>1</v>
      </c>
    </row>
    <row r="246" spans="1:7" ht="15" x14ac:dyDescent="0.25">
      <c r="A246" s="84">
        <v>44001</v>
      </c>
      <c r="B246" s="86">
        <v>16384070</v>
      </c>
      <c r="C246" s="83" t="s">
        <v>70</v>
      </c>
      <c r="D246" s="85">
        <v>0</v>
      </c>
      <c r="E246" s="85">
        <v>0</v>
      </c>
      <c r="F246" s="85">
        <v>10</v>
      </c>
      <c r="G246" s="85">
        <v>1</v>
      </c>
    </row>
    <row r="247" spans="1:7" ht="15" x14ac:dyDescent="0.25">
      <c r="A247" s="84">
        <v>44001</v>
      </c>
      <c r="B247" s="86">
        <v>16384421</v>
      </c>
      <c r="C247" s="83" t="s">
        <v>70</v>
      </c>
      <c r="D247" s="85">
        <v>0</v>
      </c>
      <c r="E247" s="85">
        <v>0</v>
      </c>
      <c r="F247" s="85">
        <v>10</v>
      </c>
      <c r="G247" s="85">
        <v>1</v>
      </c>
    </row>
    <row r="248" spans="1:7" ht="15" x14ac:dyDescent="0.25">
      <c r="A248" s="84">
        <v>44001</v>
      </c>
      <c r="B248" s="86">
        <v>16386227</v>
      </c>
      <c r="C248" s="83" t="s">
        <v>71</v>
      </c>
      <c r="D248" s="85">
        <v>0</v>
      </c>
      <c r="E248" s="85">
        <v>0</v>
      </c>
      <c r="F248" s="85">
        <v>10</v>
      </c>
      <c r="G248" s="85">
        <v>1</v>
      </c>
    </row>
    <row r="249" spans="1:7" ht="15" x14ac:dyDescent="0.25">
      <c r="A249" s="84">
        <v>44004</v>
      </c>
      <c r="B249" s="86">
        <v>16389075</v>
      </c>
      <c r="C249" s="83" t="s">
        <v>71</v>
      </c>
      <c r="D249" s="85">
        <v>0</v>
      </c>
      <c r="E249" s="85">
        <v>0</v>
      </c>
      <c r="F249" s="85">
        <v>10</v>
      </c>
      <c r="G249" s="85">
        <v>1</v>
      </c>
    </row>
    <row r="250" spans="1:7" ht="15" x14ac:dyDescent="0.25">
      <c r="A250" s="84">
        <v>44004</v>
      </c>
      <c r="B250" s="86">
        <v>16389225</v>
      </c>
      <c r="C250" s="83" t="s">
        <v>71</v>
      </c>
      <c r="D250" s="85">
        <v>0</v>
      </c>
      <c r="E250" s="85">
        <v>0</v>
      </c>
      <c r="F250" s="85">
        <v>10</v>
      </c>
      <c r="G250" s="85">
        <v>1</v>
      </c>
    </row>
    <row r="251" spans="1:7" ht="15" x14ac:dyDescent="0.25">
      <c r="A251" s="84">
        <v>44007</v>
      </c>
      <c r="B251" s="86">
        <v>16393385</v>
      </c>
      <c r="C251" s="83" t="s">
        <v>67</v>
      </c>
      <c r="D251" s="85">
        <v>0</v>
      </c>
      <c r="E251" s="85">
        <v>0</v>
      </c>
      <c r="F251" s="85">
        <v>10</v>
      </c>
      <c r="G251" s="85">
        <v>1</v>
      </c>
    </row>
    <row r="252" spans="1:7" ht="15" x14ac:dyDescent="0.25">
      <c r="A252" s="84">
        <v>44007</v>
      </c>
      <c r="B252" s="86">
        <v>16391968</v>
      </c>
      <c r="C252" s="83" t="s">
        <v>67</v>
      </c>
      <c r="D252" s="85">
        <v>0</v>
      </c>
      <c r="E252" s="85">
        <v>0</v>
      </c>
      <c r="F252" s="85">
        <v>10</v>
      </c>
      <c r="G252" s="85">
        <v>1</v>
      </c>
    </row>
    <row r="253" spans="1:7" ht="15" x14ac:dyDescent="0.25">
      <c r="A253" s="84">
        <v>44007</v>
      </c>
      <c r="B253" s="86">
        <v>16393088</v>
      </c>
      <c r="C253" s="83" t="s">
        <v>70</v>
      </c>
      <c r="D253" s="85">
        <v>0</v>
      </c>
      <c r="E253" s="85">
        <v>0</v>
      </c>
      <c r="F253" s="85">
        <v>10</v>
      </c>
      <c r="G253" s="85">
        <v>1</v>
      </c>
    </row>
    <row r="254" spans="1:7" ht="15" x14ac:dyDescent="0.25">
      <c r="A254" s="84">
        <v>44007</v>
      </c>
      <c r="B254" s="86">
        <v>16394880</v>
      </c>
      <c r="C254" s="83" t="s">
        <v>70</v>
      </c>
      <c r="D254" s="85">
        <v>0</v>
      </c>
      <c r="E254" s="85">
        <v>0</v>
      </c>
      <c r="F254" s="85">
        <v>10</v>
      </c>
      <c r="G254" s="85">
        <v>1</v>
      </c>
    </row>
    <row r="255" spans="1:7" ht="15" x14ac:dyDescent="0.25">
      <c r="A255" s="84">
        <v>44007</v>
      </c>
      <c r="B255" s="86">
        <v>16394317</v>
      </c>
      <c r="C255" s="83" t="s">
        <v>77</v>
      </c>
      <c r="D255" s="85">
        <v>0</v>
      </c>
      <c r="E255" s="85">
        <v>0</v>
      </c>
      <c r="F255" s="85">
        <v>10</v>
      </c>
      <c r="G255" s="85">
        <v>1</v>
      </c>
    </row>
    <row r="256" spans="1:7" ht="15" x14ac:dyDescent="0.25">
      <c r="A256" s="84">
        <v>44007</v>
      </c>
      <c r="B256" s="86">
        <v>16392748</v>
      </c>
      <c r="C256" s="83" t="s">
        <v>77</v>
      </c>
      <c r="D256" s="85">
        <v>0</v>
      </c>
      <c r="E256" s="85">
        <v>0</v>
      </c>
      <c r="F256" s="85">
        <v>10</v>
      </c>
      <c r="G256" s="85">
        <v>1</v>
      </c>
    </row>
    <row r="257" spans="1:7" ht="15" x14ac:dyDescent="0.25">
      <c r="A257" s="84">
        <v>44007</v>
      </c>
      <c r="B257" s="86">
        <v>16391109</v>
      </c>
      <c r="C257" s="83" t="s">
        <v>77</v>
      </c>
      <c r="D257" s="85">
        <v>0</v>
      </c>
      <c r="E257" s="85">
        <v>0</v>
      </c>
      <c r="F257" s="85">
        <v>10</v>
      </c>
      <c r="G257" s="85">
        <v>1</v>
      </c>
    </row>
    <row r="258" spans="1:7" ht="15" x14ac:dyDescent="0.25">
      <c r="A258" s="84">
        <v>44007</v>
      </c>
      <c r="B258" s="86">
        <v>16392537</v>
      </c>
      <c r="C258" s="83" t="s">
        <v>70</v>
      </c>
      <c r="D258" s="85">
        <v>0</v>
      </c>
      <c r="E258" s="85">
        <v>0</v>
      </c>
      <c r="F258" s="85">
        <v>10</v>
      </c>
      <c r="G258" s="85">
        <v>1</v>
      </c>
    </row>
    <row r="259" spans="1:7" ht="15" x14ac:dyDescent="0.25">
      <c r="A259" s="84">
        <v>44007</v>
      </c>
      <c r="B259" s="86">
        <v>16392346</v>
      </c>
      <c r="C259" s="83" t="s">
        <v>70</v>
      </c>
      <c r="D259" s="85">
        <v>0</v>
      </c>
      <c r="E259" s="85">
        <v>0</v>
      </c>
      <c r="F259" s="85">
        <v>10</v>
      </c>
      <c r="G259" s="85">
        <v>1</v>
      </c>
    </row>
    <row r="260" spans="1:7" ht="15" x14ac:dyDescent="0.25">
      <c r="A260" s="84">
        <v>44007</v>
      </c>
      <c r="B260" s="86">
        <v>16394405</v>
      </c>
      <c r="C260" s="83" t="s">
        <v>71</v>
      </c>
      <c r="D260" s="85">
        <v>0</v>
      </c>
      <c r="E260" s="85">
        <v>0</v>
      </c>
      <c r="F260" s="85">
        <v>10</v>
      </c>
      <c r="G260" s="85">
        <v>1</v>
      </c>
    </row>
    <row r="261" spans="1:7" ht="15" x14ac:dyDescent="0.25">
      <c r="A261" s="84">
        <v>44007</v>
      </c>
      <c r="B261" s="86">
        <v>16392823</v>
      </c>
      <c r="C261" s="83" t="s">
        <v>71</v>
      </c>
      <c r="D261" s="85">
        <v>0</v>
      </c>
      <c r="E261" s="85">
        <v>0</v>
      </c>
      <c r="F261" s="85">
        <v>10</v>
      </c>
      <c r="G261" s="85">
        <v>1</v>
      </c>
    </row>
    <row r="262" spans="1:7" ht="15" x14ac:dyDescent="0.25">
      <c r="A262" s="84">
        <v>44007</v>
      </c>
      <c r="B262" s="86">
        <v>16391674</v>
      </c>
      <c r="C262" s="83" t="s">
        <v>71</v>
      </c>
      <c r="D262" s="85">
        <v>0</v>
      </c>
      <c r="E262" s="85">
        <v>0</v>
      </c>
      <c r="F262" s="85">
        <v>10</v>
      </c>
      <c r="G262" s="85">
        <v>1</v>
      </c>
    </row>
    <row r="263" spans="1:7" ht="15" x14ac:dyDescent="0.25">
      <c r="A263" s="84">
        <v>44007</v>
      </c>
      <c r="B263" s="86">
        <v>16392144</v>
      </c>
      <c r="C263" s="83" t="s">
        <v>71</v>
      </c>
      <c r="D263" s="85">
        <v>0</v>
      </c>
      <c r="E263" s="85">
        <v>0</v>
      </c>
      <c r="F263" s="85">
        <v>10</v>
      </c>
      <c r="G263" s="85">
        <v>1</v>
      </c>
    </row>
    <row r="264" spans="1:7" ht="15" x14ac:dyDescent="0.25">
      <c r="A264" s="84">
        <v>44007</v>
      </c>
      <c r="B264" s="86">
        <v>16394968</v>
      </c>
      <c r="C264" s="83" t="s">
        <v>71</v>
      </c>
      <c r="D264" s="85">
        <v>0</v>
      </c>
      <c r="E264" s="85">
        <v>0</v>
      </c>
      <c r="F264" s="85">
        <v>10</v>
      </c>
      <c r="G264" s="85">
        <v>1</v>
      </c>
    </row>
    <row r="265" spans="1:7" ht="15" x14ac:dyDescent="0.25">
      <c r="A265" s="84">
        <v>44007</v>
      </c>
      <c r="B265" s="86">
        <v>16394011</v>
      </c>
      <c r="C265" s="83" t="s">
        <v>71</v>
      </c>
      <c r="D265" s="85">
        <v>0</v>
      </c>
      <c r="E265" s="85">
        <v>0</v>
      </c>
      <c r="F265" s="85">
        <v>10</v>
      </c>
      <c r="G265" s="85">
        <v>1</v>
      </c>
    </row>
    <row r="266" spans="1:7" ht="15" x14ac:dyDescent="0.25">
      <c r="A266" s="84">
        <v>44007</v>
      </c>
      <c r="B266" s="86">
        <v>16392733</v>
      </c>
      <c r="C266" s="83" t="s">
        <v>71</v>
      </c>
      <c r="D266" s="85">
        <v>0</v>
      </c>
      <c r="E266" s="85">
        <v>0</v>
      </c>
      <c r="F266" s="85">
        <v>10</v>
      </c>
      <c r="G266" s="85">
        <v>1</v>
      </c>
    </row>
    <row r="267" spans="1:7" ht="15" x14ac:dyDescent="0.25">
      <c r="A267" s="84">
        <v>44007</v>
      </c>
      <c r="B267" s="86">
        <v>16395283</v>
      </c>
      <c r="C267" s="83" t="s">
        <v>71</v>
      </c>
      <c r="D267" s="85">
        <v>0</v>
      </c>
      <c r="E267" s="85">
        <v>0</v>
      </c>
      <c r="F267" s="85">
        <v>10</v>
      </c>
      <c r="G267" s="85">
        <v>1</v>
      </c>
    </row>
    <row r="268" spans="1:7" ht="15" x14ac:dyDescent="0.25">
      <c r="A268" s="84">
        <v>44007</v>
      </c>
      <c r="B268" s="86">
        <v>16395896</v>
      </c>
      <c r="C268" s="83" t="s">
        <v>71</v>
      </c>
      <c r="D268" s="85">
        <v>0</v>
      </c>
      <c r="E268" s="85">
        <v>0</v>
      </c>
      <c r="F268" s="85">
        <v>10</v>
      </c>
      <c r="G268" s="85">
        <v>1</v>
      </c>
    </row>
    <row r="269" spans="1:7" ht="15" x14ac:dyDescent="0.25">
      <c r="A269" s="84">
        <v>44008</v>
      </c>
      <c r="B269" s="86">
        <v>16401481</v>
      </c>
      <c r="C269" s="83" t="s">
        <v>71</v>
      </c>
      <c r="D269" s="85">
        <v>0</v>
      </c>
      <c r="E269" s="85">
        <v>0</v>
      </c>
      <c r="F269" s="85">
        <v>10</v>
      </c>
      <c r="G269" s="85">
        <v>1</v>
      </c>
    </row>
    <row r="270" spans="1:7" ht="15" x14ac:dyDescent="0.25">
      <c r="A270" s="84">
        <v>44008</v>
      </c>
      <c r="B270" s="86">
        <v>16401460</v>
      </c>
      <c r="C270" s="83" t="s">
        <v>71</v>
      </c>
      <c r="D270" s="85">
        <v>0</v>
      </c>
      <c r="E270" s="85">
        <v>0</v>
      </c>
      <c r="F270" s="85">
        <v>10</v>
      </c>
      <c r="G270" s="85">
        <v>1</v>
      </c>
    </row>
    <row r="271" spans="1:7" ht="15" x14ac:dyDescent="0.25">
      <c r="A271" s="84">
        <v>44008</v>
      </c>
      <c r="B271" s="86">
        <v>16401469</v>
      </c>
      <c r="C271" s="83" t="s">
        <v>71</v>
      </c>
      <c r="D271" s="85">
        <v>0</v>
      </c>
      <c r="E271" s="85">
        <v>0</v>
      </c>
      <c r="F271" s="85">
        <v>10</v>
      </c>
      <c r="G271" s="85">
        <v>1</v>
      </c>
    </row>
    <row r="272" spans="1:7" ht="15" x14ac:dyDescent="0.25">
      <c r="A272" s="84">
        <v>44008</v>
      </c>
      <c r="B272" s="86">
        <v>16401492</v>
      </c>
      <c r="C272" s="83" t="s">
        <v>71</v>
      </c>
      <c r="D272" s="85">
        <v>0</v>
      </c>
      <c r="E272" s="85">
        <v>0</v>
      </c>
      <c r="F272" s="85">
        <v>10</v>
      </c>
      <c r="G272" s="85">
        <v>1</v>
      </c>
    </row>
    <row r="273" spans="1:7" ht="15" x14ac:dyDescent="0.25">
      <c r="A273" s="84">
        <v>44008</v>
      </c>
      <c r="B273" s="86">
        <v>16401355</v>
      </c>
      <c r="C273" s="83" t="s">
        <v>71</v>
      </c>
      <c r="D273" s="85">
        <v>0</v>
      </c>
      <c r="E273" s="85">
        <v>0</v>
      </c>
      <c r="F273" s="85">
        <v>10</v>
      </c>
      <c r="G273" s="85">
        <v>1</v>
      </c>
    </row>
    <row r="274" spans="1:7" ht="15" x14ac:dyDescent="0.25">
      <c r="A274" s="84">
        <v>44008</v>
      </c>
      <c r="B274" s="86">
        <v>16397328</v>
      </c>
      <c r="C274" s="83" t="s">
        <v>71</v>
      </c>
      <c r="D274" s="85">
        <v>0</v>
      </c>
      <c r="E274" s="85">
        <v>0</v>
      </c>
      <c r="F274" s="85">
        <v>10</v>
      </c>
      <c r="G274" s="85">
        <v>1</v>
      </c>
    </row>
    <row r="275" spans="1:7" ht="15" x14ac:dyDescent="0.25">
      <c r="A275" s="84">
        <v>44008</v>
      </c>
      <c r="B275" s="86">
        <v>16395536</v>
      </c>
      <c r="C275" s="83" t="s">
        <v>71</v>
      </c>
      <c r="D275" s="85">
        <v>0</v>
      </c>
      <c r="E275" s="85">
        <v>0</v>
      </c>
      <c r="F275" s="85">
        <v>10</v>
      </c>
      <c r="G275" s="85">
        <v>1</v>
      </c>
    </row>
    <row r="276" spans="1:7" ht="15" x14ac:dyDescent="0.25">
      <c r="A276" s="84">
        <v>44008</v>
      </c>
      <c r="B276" s="86">
        <v>16400428</v>
      </c>
      <c r="C276" s="83" t="s">
        <v>71</v>
      </c>
      <c r="D276" s="85">
        <v>0</v>
      </c>
      <c r="E276" s="85">
        <v>0</v>
      </c>
      <c r="F276" s="85">
        <v>10</v>
      </c>
      <c r="G276" s="85">
        <v>1</v>
      </c>
    </row>
    <row r="277" spans="1:7" ht="15" x14ac:dyDescent="0.25">
      <c r="A277" s="84">
        <v>44008</v>
      </c>
      <c r="B277" s="86">
        <v>16400745</v>
      </c>
      <c r="C277" s="83" t="s">
        <v>71</v>
      </c>
      <c r="D277" s="85">
        <v>0</v>
      </c>
      <c r="E277" s="85">
        <v>0</v>
      </c>
      <c r="F277" s="85">
        <v>10</v>
      </c>
      <c r="G277" s="85">
        <v>1</v>
      </c>
    </row>
    <row r="278" spans="1:7" ht="15" x14ac:dyDescent="0.25">
      <c r="A278" s="84">
        <v>44008</v>
      </c>
      <c r="B278" s="86">
        <v>16400893</v>
      </c>
      <c r="C278" s="83" t="s">
        <v>71</v>
      </c>
      <c r="D278" s="85">
        <v>0</v>
      </c>
      <c r="E278" s="85">
        <v>0</v>
      </c>
      <c r="F278" s="85">
        <v>10</v>
      </c>
      <c r="G278" s="85">
        <v>1</v>
      </c>
    </row>
    <row r="279" spans="1:7" ht="15" x14ac:dyDescent="0.25">
      <c r="A279" s="84">
        <v>44008</v>
      </c>
      <c r="B279" s="86">
        <v>16398794</v>
      </c>
      <c r="C279" s="83" t="s">
        <v>71</v>
      </c>
      <c r="D279" s="85">
        <v>0</v>
      </c>
      <c r="E279" s="85">
        <v>0</v>
      </c>
      <c r="F279" s="85">
        <v>10</v>
      </c>
      <c r="G279" s="85">
        <v>1</v>
      </c>
    </row>
    <row r="280" spans="1:7" ht="15" x14ac:dyDescent="0.25">
      <c r="A280" s="84">
        <v>44008</v>
      </c>
      <c r="B280" s="86">
        <v>16398375</v>
      </c>
      <c r="C280" s="83" t="s">
        <v>71</v>
      </c>
      <c r="D280" s="85">
        <v>0</v>
      </c>
      <c r="E280" s="85">
        <v>0</v>
      </c>
      <c r="F280" s="85">
        <v>10</v>
      </c>
      <c r="G280" s="85">
        <v>1</v>
      </c>
    </row>
    <row r="281" spans="1:7" ht="15" x14ac:dyDescent="0.25">
      <c r="A281" s="84">
        <v>44008</v>
      </c>
      <c r="B281" s="86">
        <v>16399729</v>
      </c>
      <c r="C281" s="83" t="s">
        <v>71</v>
      </c>
      <c r="D281" s="85">
        <v>0</v>
      </c>
      <c r="E281" s="85">
        <v>0</v>
      </c>
      <c r="F281" s="85">
        <v>10</v>
      </c>
      <c r="G281" s="85">
        <v>1</v>
      </c>
    </row>
    <row r="282" spans="1:7" ht="15" x14ac:dyDescent="0.25">
      <c r="A282" s="84">
        <v>44008</v>
      </c>
      <c r="B282" s="86">
        <v>16399793</v>
      </c>
      <c r="C282" s="83" t="s">
        <v>71</v>
      </c>
      <c r="D282" s="85">
        <v>0</v>
      </c>
      <c r="E282" s="85">
        <v>0</v>
      </c>
      <c r="F282" s="85">
        <v>10</v>
      </c>
      <c r="G282" s="85">
        <v>1</v>
      </c>
    </row>
    <row r="283" spans="1:7" ht="15" x14ac:dyDescent="0.25">
      <c r="A283" s="84">
        <v>44008</v>
      </c>
      <c r="B283" s="86">
        <v>16397348</v>
      </c>
      <c r="C283" s="83" t="s">
        <v>71</v>
      </c>
      <c r="D283" s="85">
        <v>0</v>
      </c>
      <c r="E283" s="85">
        <v>0</v>
      </c>
      <c r="F283" s="85">
        <v>10</v>
      </c>
      <c r="G283" s="85">
        <v>1</v>
      </c>
    </row>
    <row r="284" spans="1:7" ht="15" x14ac:dyDescent="0.25">
      <c r="A284" s="84">
        <v>44008</v>
      </c>
      <c r="B284" s="86">
        <v>16398649</v>
      </c>
      <c r="C284" s="83" t="s">
        <v>71</v>
      </c>
      <c r="D284" s="85">
        <v>0</v>
      </c>
      <c r="E284" s="85">
        <v>0</v>
      </c>
      <c r="F284" s="85">
        <v>10</v>
      </c>
      <c r="G284" s="85">
        <v>1</v>
      </c>
    </row>
    <row r="285" spans="1:7" ht="15" x14ac:dyDescent="0.25">
      <c r="A285" s="84">
        <v>44008</v>
      </c>
      <c r="B285" s="86">
        <v>16399708</v>
      </c>
      <c r="C285" s="83" t="s">
        <v>70</v>
      </c>
      <c r="D285" s="85">
        <v>0</v>
      </c>
      <c r="E285" s="85">
        <v>0</v>
      </c>
      <c r="F285" s="85">
        <v>10</v>
      </c>
      <c r="G285" s="85">
        <v>1</v>
      </c>
    </row>
    <row r="286" spans="1:7" ht="15" x14ac:dyDescent="0.25">
      <c r="A286" s="84">
        <v>44008</v>
      </c>
      <c r="B286" s="86">
        <v>16399415</v>
      </c>
      <c r="C286" s="83" t="s">
        <v>70</v>
      </c>
      <c r="D286" s="85">
        <v>0</v>
      </c>
      <c r="E286" s="85">
        <v>0</v>
      </c>
      <c r="F286" s="85">
        <v>10</v>
      </c>
      <c r="G286" s="85">
        <v>1</v>
      </c>
    </row>
    <row r="287" spans="1:7" ht="15" x14ac:dyDescent="0.25">
      <c r="A287" s="84">
        <v>44008</v>
      </c>
      <c r="B287" s="86">
        <v>16398975</v>
      </c>
      <c r="C287" s="83" t="s">
        <v>70</v>
      </c>
      <c r="D287" s="85">
        <v>0</v>
      </c>
      <c r="E287" s="85">
        <v>0</v>
      </c>
      <c r="F287" s="85">
        <v>10</v>
      </c>
      <c r="G287" s="85">
        <v>1</v>
      </c>
    </row>
    <row r="288" spans="1:7" ht="15" x14ac:dyDescent="0.25">
      <c r="A288" s="84">
        <v>44008</v>
      </c>
      <c r="B288" s="86">
        <v>16397959</v>
      </c>
      <c r="C288" s="83" t="s">
        <v>70</v>
      </c>
      <c r="D288" s="85">
        <v>0</v>
      </c>
      <c r="E288" s="85">
        <v>0</v>
      </c>
      <c r="F288" s="85">
        <v>10</v>
      </c>
      <c r="G288" s="85">
        <v>1</v>
      </c>
    </row>
    <row r="289" spans="1:7" ht="15" x14ac:dyDescent="0.25">
      <c r="A289" s="84">
        <v>44008</v>
      </c>
      <c r="B289" s="86">
        <v>16397416</v>
      </c>
      <c r="C289" s="83" t="s">
        <v>70</v>
      </c>
      <c r="D289" s="85">
        <v>0</v>
      </c>
      <c r="E289" s="85">
        <v>0</v>
      </c>
      <c r="F289" s="85">
        <v>10</v>
      </c>
      <c r="G289" s="85">
        <v>1</v>
      </c>
    </row>
    <row r="290" spans="1:7" ht="15" x14ac:dyDescent="0.25">
      <c r="A290" s="84">
        <v>44008</v>
      </c>
      <c r="B290" s="86">
        <v>16400083</v>
      </c>
      <c r="C290" s="83" t="s">
        <v>70</v>
      </c>
      <c r="D290" s="85">
        <v>0</v>
      </c>
      <c r="E290" s="85">
        <v>0</v>
      </c>
      <c r="F290" s="85">
        <v>10</v>
      </c>
      <c r="G290" s="85">
        <v>1</v>
      </c>
    </row>
    <row r="291" spans="1:7" ht="15" x14ac:dyDescent="0.25">
      <c r="A291" s="84">
        <v>44008</v>
      </c>
      <c r="B291" s="86">
        <v>16400147</v>
      </c>
      <c r="C291" s="83" t="s">
        <v>70</v>
      </c>
      <c r="D291" s="85">
        <v>0</v>
      </c>
      <c r="E291" s="85">
        <v>0</v>
      </c>
      <c r="F291" s="85">
        <v>10</v>
      </c>
      <c r="G291" s="85">
        <v>1</v>
      </c>
    </row>
    <row r="292" spans="1:7" ht="15" x14ac:dyDescent="0.25">
      <c r="A292" s="84">
        <v>44008</v>
      </c>
      <c r="B292" s="86">
        <v>16400382</v>
      </c>
      <c r="C292" s="83" t="s">
        <v>70</v>
      </c>
      <c r="D292" s="85">
        <v>0</v>
      </c>
      <c r="E292" s="85">
        <v>0</v>
      </c>
      <c r="F292" s="85">
        <v>10</v>
      </c>
      <c r="G292" s="85">
        <v>1</v>
      </c>
    </row>
    <row r="293" spans="1:7" ht="15" x14ac:dyDescent="0.25">
      <c r="A293" s="84">
        <v>44008</v>
      </c>
      <c r="B293" s="86">
        <v>16400402</v>
      </c>
      <c r="C293" s="83" t="s">
        <v>70</v>
      </c>
      <c r="D293" s="85">
        <v>0</v>
      </c>
      <c r="E293" s="85">
        <v>0</v>
      </c>
      <c r="F293" s="85">
        <v>10</v>
      </c>
      <c r="G293" s="85">
        <v>1</v>
      </c>
    </row>
    <row r="294" spans="1:7" ht="15" x14ac:dyDescent="0.25">
      <c r="A294" s="84">
        <v>44008</v>
      </c>
      <c r="B294" s="86">
        <v>16397136</v>
      </c>
      <c r="C294" s="83" t="s">
        <v>70</v>
      </c>
      <c r="D294" s="85">
        <v>0</v>
      </c>
      <c r="E294" s="85">
        <v>0</v>
      </c>
      <c r="F294" s="85">
        <v>10</v>
      </c>
      <c r="G294" s="85">
        <v>1</v>
      </c>
    </row>
    <row r="295" spans="1:7" ht="15" x14ac:dyDescent="0.25">
      <c r="A295" s="84">
        <v>44008</v>
      </c>
      <c r="B295" s="86">
        <v>16399306</v>
      </c>
      <c r="C295" s="83" t="s">
        <v>70</v>
      </c>
      <c r="D295" s="85">
        <v>0</v>
      </c>
      <c r="E295" s="85">
        <v>0</v>
      </c>
      <c r="F295" s="85">
        <v>10</v>
      </c>
      <c r="G295" s="85">
        <v>1</v>
      </c>
    </row>
    <row r="296" spans="1:7" ht="15" x14ac:dyDescent="0.25">
      <c r="A296" s="84">
        <v>44008</v>
      </c>
      <c r="B296" s="86">
        <v>16397831</v>
      </c>
      <c r="C296" s="83" t="s">
        <v>70</v>
      </c>
      <c r="D296" s="85">
        <v>0</v>
      </c>
      <c r="E296" s="85">
        <v>0</v>
      </c>
      <c r="F296" s="85">
        <v>10</v>
      </c>
      <c r="G296" s="85">
        <v>1</v>
      </c>
    </row>
    <row r="297" spans="1:7" ht="15" x14ac:dyDescent="0.25">
      <c r="A297" s="84">
        <v>44008</v>
      </c>
      <c r="B297" s="86">
        <v>16399561</v>
      </c>
      <c r="C297" s="83" t="s">
        <v>70</v>
      </c>
      <c r="D297" s="85">
        <v>0</v>
      </c>
      <c r="E297" s="85">
        <v>0</v>
      </c>
      <c r="F297" s="85">
        <v>10</v>
      </c>
      <c r="G297" s="85">
        <v>1</v>
      </c>
    </row>
    <row r="298" spans="1:7" ht="15" x14ac:dyDescent="0.25">
      <c r="A298" s="84">
        <v>44008</v>
      </c>
      <c r="B298" s="86">
        <v>16396853</v>
      </c>
      <c r="C298" s="83" t="s">
        <v>70</v>
      </c>
      <c r="D298" s="85">
        <v>0</v>
      </c>
      <c r="E298" s="85">
        <v>0</v>
      </c>
      <c r="F298" s="85">
        <v>10</v>
      </c>
      <c r="G298" s="85">
        <v>1</v>
      </c>
    </row>
    <row r="299" spans="1:7" ht="15" x14ac:dyDescent="0.25">
      <c r="A299" s="84">
        <v>44011</v>
      </c>
      <c r="B299" s="86">
        <v>16405594</v>
      </c>
      <c r="C299" s="83" t="s">
        <v>71</v>
      </c>
      <c r="D299" s="85">
        <v>0</v>
      </c>
      <c r="E299" s="85">
        <v>0</v>
      </c>
      <c r="F299" s="85">
        <v>10</v>
      </c>
      <c r="G299" s="85">
        <v>1</v>
      </c>
    </row>
    <row r="300" spans="1:7" ht="15" x14ac:dyDescent="0.25">
      <c r="A300" s="84">
        <v>44011</v>
      </c>
      <c r="B300" s="86">
        <v>16404380</v>
      </c>
      <c r="C300" s="83" t="s">
        <v>71</v>
      </c>
      <c r="D300" s="85">
        <v>0</v>
      </c>
      <c r="E300" s="85">
        <v>0</v>
      </c>
      <c r="F300" s="85">
        <v>10</v>
      </c>
      <c r="G300" s="85">
        <v>1</v>
      </c>
    </row>
    <row r="301" spans="1:7" ht="15" x14ac:dyDescent="0.25">
      <c r="A301" s="84">
        <v>44011</v>
      </c>
      <c r="B301" s="86">
        <v>16406464</v>
      </c>
      <c r="C301" s="83" t="s">
        <v>71</v>
      </c>
      <c r="D301" s="85">
        <v>0</v>
      </c>
      <c r="E301" s="85">
        <v>0</v>
      </c>
      <c r="F301" s="85">
        <v>10</v>
      </c>
      <c r="G301" s="85">
        <v>1</v>
      </c>
    </row>
    <row r="302" spans="1:7" ht="15" x14ac:dyDescent="0.25">
      <c r="A302" s="84">
        <v>44011</v>
      </c>
      <c r="B302" s="86">
        <v>16403858</v>
      </c>
      <c r="C302" s="83" t="s">
        <v>71</v>
      </c>
      <c r="D302" s="85">
        <v>0</v>
      </c>
      <c r="E302" s="85">
        <v>0</v>
      </c>
      <c r="F302" s="85">
        <v>10</v>
      </c>
      <c r="G302" s="85">
        <v>1</v>
      </c>
    </row>
    <row r="303" spans="1:7" ht="15" x14ac:dyDescent="0.25">
      <c r="A303" s="84">
        <v>44011</v>
      </c>
      <c r="B303" s="86">
        <v>16406949</v>
      </c>
      <c r="C303" s="83" t="s">
        <v>71</v>
      </c>
      <c r="D303" s="85">
        <v>0</v>
      </c>
      <c r="E303" s="85">
        <v>0</v>
      </c>
      <c r="F303" s="85">
        <v>10</v>
      </c>
      <c r="G303" s="85">
        <v>1</v>
      </c>
    </row>
    <row r="304" spans="1:7" ht="15" x14ac:dyDescent="0.25">
      <c r="A304" s="84">
        <v>44011</v>
      </c>
      <c r="B304" s="86">
        <v>16408191</v>
      </c>
      <c r="C304" s="83" t="s">
        <v>71</v>
      </c>
      <c r="D304" s="85">
        <v>0</v>
      </c>
      <c r="E304" s="85">
        <v>0</v>
      </c>
      <c r="F304" s="85">
        <v>10</v>
      </c>
      <c r="G304" s="85">
        <v>1</v>
      </c>
    </row>
    <row r="305" spans="1:7" ht="15" x14ac:dyDescent="0.25">
      <c r="A305" s="84">
        <v>44011</v>
      </c>
      <c r="B305" s="86">
        <v>16405522</v>
      </c>
      <c r="C305" s="83" t="s">
        <v>71</v>
      </c>
      <c r="D305" s="85">
        <v>0</v>
      </c>
      <c r="E305" s="85">
        <v>0</v>
      </c>
      <c r="F305" s="85">
        <v>10</v>
      </c>
      <c r="G305" s="85">
        <v>1</v>
      </c>
    </row>
    <row r="306" spans="1:7" ht="15" x14ac:dyDescent="0.25">
      <c r="A306" s="84">
        <v>44011</v>
      </c>
      <c r="B306" s="86">
        <v>16405889</v>
      </c>
      <c r="C306" s="83" t="s">
        <v>71</v>
      </c>
      <c r="D306" s="85">
        <v>0</v>
      </c>
      <c r="E306" s="85">
        <v>0</v>
      </c>
      <c r="F306" s="85">
        <v>10</v>
      </c>
      <c r="G306" s="85">
        <v>1</v>
      </c>
    </row>
    <row r="307" spans="1:7" ht="15" x14ac:dyDescent="0.25">
      <c r="A307" s="84">
        <v>44011</v>
      </c>
      <c r="B307" s="86">
        <v>16406727</v>
      </c>
      <c r="C307" s="83" t="s">
        <v>71</v>
      </c>
      <c r="D307" s="85">
        <v>0</v>
      </c>
      <c r="E307" s="85">
        <v>0</v>
      </c>
      <c r="F307" s="85">
        <v>10</v>
      </c>
      <c r="G307" s="85">
        <v>1</v>
      </c>
    </row>
    <row r="308" spans="1:7" ht="15" x14ac:dyDescent="0.25">
      <c r="A308" s="84">
        <v>44011</v>
      </c>
      <c r="B308" s="86">
        <v>16406677</v>
      </c>
      <c r="C308" s="83" t="s">
        <v>71</v>
      </c>
      <c r="D308" s="85">
        <v>0</v>
      </c>
      <c r="E308" s="85">
        <v>0</v>
      </c>
      <c r="F308" s="85">
        <v>10</v>
      </c>
      <c r="G308" s="85">
        <v>1</v>
      </c>
    </row>
    <row r="309" spans="1:7" ht="15" x14ac:dyDescent="0.25">
      <c r="A309" s="84">
        <v>44011</v>
      </c>
      <c r="B309" s="86">
        <v>16405315</v>
      </c>
      <c r="C309" s="83" t="s">
        <v>71</v>
      </c>
      <c r="D309" s="85">
        <v>0</v>
      </c>
      <c r="E309" s="85">
        <v>0</v>
      </c>
      <c r="F309" s="85">
        <v>10</v>
      </c>
      <c r="G309" s="85">
        <v>1</v>
      </c>
    </row>
    <row r="310" spans="1:7" ht="15" x14ac:dyDescent="0.25">
      <c r="A310" s="84">
        <v>44011</v>
      </c>
      <c r="B310" s="86">
        <v>16408561</v>
      </c>
      <c r="C310" s="83" t="s">
        <v>71</v>
      </c>
      <c r="D310" s="85">
        <v>0</v>
      </c>
      <c r="E310" s="85">
        <v>0</v>
      </c>
      <c r="F310" s="85">
        <v>10</v>
      </c>
      <c r="G310" s="85">
        <v>1</v>
      </c>
    </row>
    <row r="311" spans="1:7" ht="15" x14ac:dyDescent="0.25">
      <c r="A311" s="84">
        <v>44011</v>
      </c>
      <c r="B311" s="86">
        <v>16408109</v>
      </c>
      <c r="C311" s="83" t="s">
        <v>71</v>
      </c>
      <c r="D311" s="85">
        <v>0</v>
      </c>
      <c r="E311" s="85">
        <v>0</v>
      </c>
      <c r="F311" s="85">
        <v>10</v>
      </c>
      <c r="G311" s="85">
        <v>1</v>
      </c>
    </row>
    <row r="312" spans="1:7" ht="15" x14ac:dyDescent="0.25">
      <c r="A312" s="84">
        <v>44011</v>
      </c>
      <c r="B312" s="86">
        <v>16408624</v>
      </c>
      <c r="C312" s="83" t="s">
        <v>71</v>
      </c>
      <c r="D312" s="85">
        <v>0</v>
      </c>
      <c r="E312" s="85">
        <v>0</v>
      </c>
      <c r="F312" s="85">
        <v>10</v>
      </c>
      <c r="G312" s="85">
        <v>1</v>
      </c>
    </row>
    <row r="313" spans="1:7" ht="15" x14ac:dyDescent="0.25">
      <c r="A313" s="84">
        <v>44011</v>
      </c>
      <c r="B313" s="86">
        <v>16408657</v>
      </c>
      <c r="C313" s="83" t="s">
        <v>71</v>
      </c>
      <c r="D313" s="85">
        <v>0</v>
      </c>
      <c r="E313" s="85">
        <v>0</v>
      </c>
      <c r="F313" s="85">
        <v>10</v>
      </c>
      <c r="G313" s="85">
        <v>1</v>
      </c>
    </row>
    <row r="314" spans="1:7" ht="15" x14ac:dyDescent="0.25">
      <c r="A314" s="84">
        <v>44011</v>
      </c>
      <c r="B314" s="86">
        <v>16408561</v>
      </c>
      <c r="C314" s="83" t="s">
        <v>71</v>
      </c>
      <c r="D314" s="85">
        <v>0</v>
      </c>
      <c r="E314" s="85">
        <v>0</v>
      </c>
      <c r="F314" s="85">
        <v>10</v>
      </c>
      <c r="G314" s="85">
        <v>1</v>
      </c>
    </row>
    <row r="315" spans="1:7" ht="15" x14ac:dyDescent="0.25">
      <c r="A315" s="84">
        <v>44011</v>
      </c>
      <c r="B315" s="86">
        <v>16408109</v>
      </c>
      <c r="C315" s="83" t="s">
        <v>71</v>
      </c>
      <c r="D315" s="85">
        <v>0</v>
      </c>
      <c r="E315" s="85">
        <v>0</v>
      </c>
      <c r="F315" s="85">
        <v>10</v>
      </c>
      <c r="G315" s="85">
        <v>1</v>
      </c>
    </row>
    <row r="316" spans="1:7" ht="15" x14ac:dyDescent="0.25">
      <c r="A316" s="84">
        <v>44011</v>
      </c>
      <c r="B316" s="86">
        <v>16408624</v>
      </c>
      <c r="C316" s="83" t="s">
        <v>71</v>
      </c>
      <c r="D316" s="85">
        <v>0</v>
      </c>
      <c r="E316" s="85">
        <v>0</v>
      </c>
      <c r="F316" s="85">
        <v>10</v>
      </c>
      <c r="G316" s="85">
        <v>1</v>
      </c>
    </row>
    <row r="317" spans="1:7" ht="15" x14ac:dyDescent="0.25">
      <c r="A317" s="84">
        <v>44011</v>
      </c>
      <c r="B317" s="86">
        <v>16405522</v>
      </c>
      <c r="C317" s="83" t="s">
        <v>71</v>
      </c>
      <c r="D317" s="85">
        <v>0</v>
      </c>
      <c r="E317" s="85">
        <v>0</v>
      </c>
      <c r="F317" s="85">
        <v>10</v>
      </c>
      <c r="G317" s="85">
        <v>1</v>
      </c>
    </row>
    <row r="318" spans="1:7" ht="15" x14ac:dyDescent="0.25">
      <c r="A318" s="84">
        <v>44011</v>
      </c>
      <c r="B318" s="86">
        <v>16405052</v>
      </c>
      <c r="C318" s="83" t="s">
        <v>67</v>
      </c>
      <c r="D318" s="85">
        <v>0</v>
      </c>
      <c r="E318" s="85">
        <v>0</v>
      </c>
      <c r="F318" s="85">
        <v>10</v>
      </c>
      <c r="G318" s="85">
        <v>1</v>
      </c>
    </row>
    <row r="319" spans="1:7" ht="15" x14ac:dyDescent="0.25">
      <c r="A319" s="84">
        <v>44011</v>
      </c>
      <c r="B319" s="86">
        <v>16405141</v>
      </c>
      <c r="C319" s="83" t="s">
        <v>67</v>
      </c>
      <c r="D319" s="85">
        <v>0</v>
      </c>
      <c r="E319" s="85">
        <v>0</v>
      </c>
      <c r="F319" s="85">
        <v>10</v>
      </c>
      <c r="G319" s="85">
        <v>1</v>
      </c>
    </row>
    <row r="320" spans="1:7" ht="15" x14ac:dyDescent="0.25">
      <c r="A320" s="84">
        <v>44011</v>
      </c>
      <c r="B320" s="86">
        <v>16405331</v>
      </c>
      <c r="C320" s="83" t="s">
        <v>70</v>
      </c>
      <c r="D320" s="85">
        <v>0</v>
      </c>
      <c r="E320" s="85">
        <v>0</v>
      </c>
      <c r="F320" s="85">
        <v>10</v>
      </c>
      <c r="G320" s="85">
        <v>1</v>
      </c>
    </row>
    <row r="321" spans="1:7" ht="15" x14ac:dyDescent="0.25">
      <c r="A321" s="84">
        <v>44011</v>
      </c>
      <c r="B321" s="86">
        <v>16404109</v>
      </c>
      <c r="C321" s="83" t="s">
        <v>70</v>
      </c>
      <c r="D321" s="85">
        <v>0</v>
      </c>
      <c r="E321" s="85">
        <v>0</v>
      </c>
      <c r="F321" s="85">
        <v>10</v>
      </c>
      <c r="G321" s="85">
        <v>1</v>
      </c>
    </row>
    <row r="322" spans="1:7" ht="15" x14ac:dyDescent="0.25">
      <c r="A322" s="84">
        <v>44011</v>
      </c>
      <c r="B322" s="86">
        <v>16406975</v>
      </c>
      <c r="C322" s="83" t="s">
        <v>70</v>
      </c>
      <c r="D322" s="85">
        <v>0</v>
      </c>
      <c r="E322" s="85">
        <v>0</v>
      </c>
      <c r="F322" s="85">
        <v>10</v>
      </c>
      <c r="G322" s="85">
        <v>1</v>
      </c>
    </row>
    <row r="323" spans="1:7" ht="15" x14ac:dyDescent="0.25">
      <c r="A323" s="84">
        <v>44011</v>
      </c>
      <c r="B323" s="86">
        <v>16405810</v>
      </c>
      <c r="C323" s="83" t="s">
        <v>70</v>
      </c>
      <c r="D323" s="85">
        <v>0</v>
      </c>
      <c r="E323" s="85">
        <v>0</v>
      </c>
      <c r="F323" s="85">
        <v>10</v>
      </c>
      <c r="G323" s="85">
        <v>1</v>
      </c>
    </row>
    <row r="324" spans="1:7" ht="15" x14ac:dyDescent="0.25">
      <c r="A324" s="84">
        <v>44011</v>
      </c>
      <c r="B324" s="86">
        <v>16404976</v>
      </c>
      <c r="C324" s="83" t="s">
        <v>70</v>
      </c>
      <c r="D324" s="85">
        <v>0</v>
      </c>
      <c r="E324" s="85">
        <v>0</v>
      </c>
      <c r="F324" s="85">
        <v>10</v>
      </c>
      <c r="G324" s="85">
        <v>1</v>
      </c>
    </row>
    <row r="325" spans="1:7" ht="15" x14ac:dyDescent="0.25">
      <c r="A325" s="84">
        <v>44011</v>
      </c>
      <c r="B325" s="86">
        <v>16404145</v>
      </c>
      <c r="C325" s="83" t="s">
        <v>70</v>
      </c>
      <c r="D325" s="85">
        <v>0</v>
      </c>
      <c r="E325" s="85">
        <v>0</v>
      </c>
      <c r="F325" s="85">
        <v>10</v>
      </c>
      <c r="G325" s="85">
        <v>1</v>
      </c>
    </row>
    <row r="326" spans="1:7" ht="15" x14ac:dyDescent="0.25">
      <c r="A326" s="84">
        <v>44011</v>
      </c>
      <c r="B326" s="86">
        <v>16403849</v>
      </c>
      <c r="C326" s="83" t="s">
        <v>70</v>
      </c>
      <c r="D326" s="85">
        <v>0</v>
      </c>
      <c r="E326" s="85">
        <v>0</v>
      </c>
      <c r="F326" s="85">
        <v>10</v>
      </c>
      <c r="G326" s="85">
        <v>1</v>
      </c>
    </row>
    <row r="327" spans="1:7" ht="15" x14ac:dyDescent="0.25">
      <c r="A327" s="84">
        <v>44011</v>
      </c>
      <c r="B327" s="86">
        <v>16407240</v>
      </c>
      <c r="C327" s="83" t="s">
        <v>70</v>
      </c>
      <c r="D327" s="85">
        <v>0</v>
      </c>
      <c r="E327" s="85">
        <v>0</v>
      </c>
      <c r="F327" s="85">
        <v>10</v>
      </c>
      <c r="G327" s="85">
        <v>1</v>
      </c>
    </row>
    <row r="328" spans="1:7" ht="15" x14ac:dyDescent="0.25">
      <c r="A328" s="84">
        <v>44012</v>
      </c>
      <c r="B328" s="86">
        <v>16414296</v>
      </c>
      <c r="C328" s="83" t="s">
        <v>87</v>
      </c>
      <c r="D328" s="85">
        <v>10</v>
      </c>
      <c r="E328" s="85">
        <v>20</v>
      </c>
      <c r="F328" s="85">
        <v>20</v>
      </c>
      <c r="G328" s="85">
        <v>2</v>
      </c>
    </row>
    <row r="329" spans="1:7" ht="15" x14ac:dyDescent="0.25">
      <c r="A329" s="84">
        <v>44012</v>
      </c>
      <c r="B329" s="86">
        <v>16412160</v>
      </c>
      <c r="C329" s="83" t="s">
        <v>67</v>
      </c>
      <c r="D329" s="85">
        <v>0</v>
      </c>
      <c r="E329" s="85">
        <v>0</v>
      </c>
      <c r="F329" s="85">
        <v>10</v>
      </c>
      <c r="G329" s="85">
        <v>1</v>
      </c>
    </row>
    <row r="330" spans="1:7" ht="15" x14ac:dyDescent="0.25">
      <c r="A330" s="84">
        <v>44012</v>
      </c>
      <c r="B330" s="86">
        <v>16412991</v>
      </c>
      <c r="C330" s="83" t="s">
        <v>67</v>
      </c>
      <c r="D330" s="85">
        <v>0</v>
      </c>
      <c r="E330" s="85">
        <v>0</v>
      </c>
      <c r="F330" s="85">
        <v>10</v>
      </c>
      <c r="G330" s="85">
        <v>1</v>
      </c>
    </row>
    <row r="331" spans="1:7" ht="15" x14ac:dyDescent="0.25">
      <c r="A331" s="84">
        <v>44012</v>
      </c>
      <c r="B331" s="86">
        <v>16410517</v>
      </c>
      <c r="C331" s="83" t="s">
        <v>71</v>
      </c>
      <c r="D331" s="85">
        <v>0</v>
      </c>
      <c r="E331" s="85">
        <v>0</v>
      </c>
      <c r="F331" s="85">
        <v>10</v>
      </c>
      <c r="G331" s="85">
        <v>1</v>
      </c>
    </row>
    <row r="332" spans="1:7" ht="15" x14ac:dyDescent="0.25">
      <c r="A332" s="84">
        <v>44012</v>
      </c>
      <c r="B332" s="86">
        <v>16412257</v>
      </c>
      <c r="C332" s="83" t="s">
        <v>71</v>
      </c>
      <c r="D332" s="85">
        <v>0</v>
      </c>
      <c r="E332" s="85">
        <v>0</v>
      </c>
      <c r="F332" s="85">
        <v>10</v>
      </c>
      <c r="G332" s="85">
        <v>1</v>
      </c>
    </row>
    <row r="333" spans="1:7" ht="15" x14ac:dyDescent="0.25">
      <c r="A333" s="84">
        <v>44012</v>
      </c>
      <c r="B333" s="86">
        <v>16412562</v>
      </c>
      <c r="C333" s="83" t="s">
        <v>71</v>
      </c>
      <c r="D333" s="85">
        <v>0</v>
      </c>
      <c r="E333" s="85">
        <v>0</v>
      </c>
      <c r="F333" s="85">
        <v>10</v>
      </c>
      <c r="G333" s="85">
        <v>1</v>
      </c>
    </row>
    <row r="334" spans="1:7" ht="15" x14ac:dyDescent="0.25">
      <c r="A334" s="84">
        <v>44012</v>
      </c>
      <c r="B334" s="86">
        <v>16412605</v>
      </c>
      <c r="C334" s="83" t="s">
        <v>71</v>
      </c>
      <c r="D334" s="85">
        <v>0</v>
      </c>
      <c r="E334" s="85">
        <v>0</v>
      </c>
      <c r="F334" s="85">
        <v>10</v>
      </c>
      <c r="G334" s="85">
        <v>1</v>
      </c>
    </row>
    <row r="335" spans="1:7" ht="15" x14ac:dyDescent="0.25">
      <c r="A335" s="84">
        <v>44012</v>
      </c>
      <c r="B335" s="86">
        <v>16412884</v>
      </c>
      <c r="C335" s="83" t="s">
        <v>71</v>
      </c>
      <c r="D335" s="85">
        <v>0</v>
      </c>
      <c r="E335" s="85">
        <v>0</v>
      </c>
      <c r="F335" s="85">
        <v>10</v>
      </c>
      <c r="G335" s="85">
        <v>1</v>
      </c>
    </row>
    <row r="336" spans="1:7" ht="15" x14ac:dyDescent="0.25">
      <c r="A336" s="84">
        <v>44012</v>
      </c>
      <c r="B336" s="86">
        <v>16413273</v>
      </c>
      <c r="C336" s="83" t="s">
        <v>71</v>
      </c>
      <c r="D336" s="85">
        <v>0</v>
      </c>
      <c r="E336" s="85">
        <v>0</v>
      </c>
      <c r="F336" s="85">
        <v>10</v>
      </c>
      <c r="G336" s="85">
        <v>1</v>
      </c>
    </row>
    <row r="337" spans="1:13" ht="15" x14ac:dyDescent="0.25">
      <c r="A337" s="84">
        <v>44012</v>
      </c>
      <c r="B337" s="86">
        <v>16414337</v>
      </c>
      <c r="C337" s="83" t="s">
        <v>71</v>
      </c>
      <c r="D337" s="85">
        <v>0</v>
      </c>
      <c r="E337" s="85">
        <v>0</v>
      </c>
      <c r="F337" s="85">
        <v>10</v>
      </c>
      <c r="G337" s="85">
        <v>1</v>
      </c>
    </row>
    <row r="338" spans="1:13" ht="15" x14ac:dyDescent="0.25">
      <c r="A338" s="84">
        <v>44012</v>
      </c>
      <c r="B338" s="86">
        <v>16413942</v>
      </c>
      <c r="C338" s="83" t="s">
        <v>71</v>
      </c>
      <c r="D338" s="85">
        <v>0</v>
      </c>
      <c r="E338" s="85">
        <v>0</v>
      </c>
      <c r="F338" s="85">
        <v>10</v>
      </c>
      <c r="G338" s="85">
        <v>1</v>
      </c>
    </row>
    <row r="339" spans="1:13" ht="15" x14ac:dyDescent="0.25">
      <c r="A339" s="84">
        <v>44012</v>
      </c>
      <c r="B339" s="86">
        <v>16409899</v>
      </c>
      <c r="C339" s="83" t="s">
        <v>71</v>
      </c>
      <c r="D339" s="85">
        <v>0</v>
      </c>
      <c r="E339" s="85">
        <v>0</v>
      </c>
      <c r="F339" s="85">
        <v>10</v>
      </c>
      <c r="G339" s="85">
        <v>1</v>
      </c>
    </row>
    <row r="340" spans="1:13" ht="15" x14ac:dyDescent="0.25">
      <c r="A340" s="84">
        <v>44012</v>
      </c>
      <c r="B340" s="86">
        <v>16413193</v>
      </c>
      <c r="C340" s="83" t="s">
        <v>71</v>
      </c>
      <c r="D340" s="85">
        <v>0</v>
      </c>
      <c r="E340" s="85">
        <v>0</v>
      </c>
      <c r="F340" s="85">
        <v>10</v>
      </c>
      <c r="G340" s="85">
        <v>1</v>
      </c>
    </row>
    <row r="341" spans="1:13" ht="15" x14ac:dyDescent="0.25">
      <c r="A341" s="84">
        <v>44012</v>
      </c>
      <c r="B341" s="86">
        <v>16412686</v>
      </c>
      <c r="C341" s="83" t="s">
        <v>70</v>
      </c>
      <c r="D341" s="85">
        <v>0</v>
      </c>
      <c r="E341" s="85">
        <v>0</v>
      </c>
      <c r="F341" s="85">
        <v>10</v>
      </c>
      <c r="G341" s="85">
        <v>1</v>
      </c>
    </row>
    <row r="342" spans="1:13" ht="15" x14ac:dyDescent="0.25">
      <c r="A342" s="84">
        <v>44012</v>
      </c>
      <c r="B342" s="86">
        <v>16410948</v>
      </c>
      <c r="C342" s="83" t="s">
        <v>70</v>
      </c>
      <c r="D342" s="85">
        <v>0</v>
      </c>
      <c r="E342" s="85">
        <v>0</v>
      </c>
      <c r="F342" s="85">
        <v>10</v>
      </c>
      <c r="G342" s="85">
        <v>1</v>
      </c>
    </row>
    <row r="343" spans="1:13" ht="15" x14ac:dyDescent="0.25">
      <c r="A343" s="84">
        <v>44012</v>
      </c>
      <c r="B343" s="86">
        <v>16411072</v>
      </c>
      <c r="C343" s="83" t="s">
        <v>70</v>
      </c>
      <c r="D343" s="85">
        <v>0</v>
      </c>
      <c r="E343" s="85">
        <v>0</v>
      </c>
      <c r="F343" s="85">
        <v>10</v>
      </c>
      <c r="G343" s="85">
        <v>1</v>
      </c>
    </row>
    <row r="344" spans="1:13" ht="15" x14ac:dyDescent="0.25">
      <c r="A344" s="84">
        <v>44012</v>
      </c>
      <c r="B344" s="86">
        <v>16413548</v>
      </c>
      <c r="C344" s="83" t="s">
        <v>70</v>
      </c>
      <c r="D344" s="85">
        <v>0</v>
      </c>
      <c r="E344" s="85">
        <v>0</v>
      </c>
      <c r="F344" s="85">
        <v>10</v>
      </c>
      <c r="G344" s="85">
        <v>1</v>
      </c>
      <c r="I344" s="449" t="s">
        <v>88</v>
      </c>
      <c r="J344" s="450"/>
      <c r="K344" s="90" t="s">
        <v>48</v>
      </c>
      <c r="L344" s="90" t="s">
        <v>89</v>
      </c>
      <c r="M344" s="90" t="s">
        <v>253</v>
      </c>
    </row>
    <row r="345" spans="1:13" ht="15" x14ac:dyDescent="0.25">
      <c r="A345" s="84">
        <v>44012</v>
      </c>
      <c r="B345" s="86">
        <v>16412010</v>
      </c>
      <c r="C345" s="83" t="s">
        <v>70</v>
      </c>
      <c r="D345" s="85">
        <v>0</v>
      </c>
      <c r="E345" s="85">
        <v>0</v>
      </c>
      <c r="F345" s="85">
        <v>10</v>
      </c>
      <c r="G345" s="85">
        <v>1</v>
      </c>
      <c r="I345" s="90" t="s">
        <v>90</v>
      </c>
      <c r="J345" s="90" t="s">
        <v>91</v>
      </c>
      <c r="K345" s="92">
        <v>6.65</v>
      </c>
      <c r="L345" s="92">
        <f>K345*0.21</f>
        <v>1.3965000000000001</v>
      </c>
      <c r="M345" s="92">
        <f>K345+L345</f>
        <v>8.0465</v>
      </c>
    </row>
    <row r="346" spans="1:13" x14ac:dyDescent="0.2">
      <c r="A346" s="83"/>
      <c r="B346" s="446" t="s">
        <v>19</v>
      </c>
      <c r="C346" s="446"/>
      <c r="D346" s="85">
        <f>SUM(D5:D345)</f>
        <v>468</v>
      </c>
      <c r="E346" s="85">
        <f>SUM(E4:E345)</f>
        <v>780</v>
      </c>
      <c r="F346" s="85">
        <f>SUM(F4:F345)</f>
        <v>3960</v>
      </c>
      <c r="G346" s="85">
        <f>SUM(G4:G345)</f>
        <v>368</v>
      </c>
      <c r="I346" s="90" t="s">
        <v>92</v>
      </c>
      <c r="J346" s="90" t="s">
        <v>93</v>
      </c>
      <c r="K346" s="91">
        <v>0.81</v>
      </c>
      <c r="L346" s="92">
        <f>K346*0.21</f>
        <v>0.1701</v>
      </c>
      <c r="M346" s="92">
        <f>K346+L346</f>
        <v>0.98010000000000008</v>
      </c>
    </row>
    <row r="347" spans="1:13" x14ac:dyDescent="0.2">
      <c r="A347" s="83"/>
      <c r="B347" s="446" t="s">
        <v>251</v>
      </c>
      <c r="C347" s="446"/>
      <c r="D347" s="85"/>
      <c r="E347" s="85">
        <f>(E346/60)</f>
        <v>13</v>
      </c>
      <c r="F347" s="85">
        <f>(F346/60)</f>
        <v>66</v>
      </c>
      <c r="G347" s="85"/>
      <c r="I347" s="90" t="s">
        <v>94</v>
      </c>
      <c r="J347" s="90" t="s">
        <v>95</v>
      </c>
      <c r="K347" s="91">
        <v>3.08</v>
      </c>
      <c r="L347" s="92">
        <f>K347*0.21</f>
        <v>0.64680000000000004</v>
      </c>
      <c r="M347" s="92">
        <f>K347+L347</f>
        <v>3.7267999999999999</v>
      </c>
    </row>
    <row r="348" spans="1:13" x14ac:dyDescent="0.2">
      <c r="A348" s="83"/>
      <c r="B348" s="83"/>
      <c r="C348" s="87" t="s">
        <v>249</v>
      </c>
      <c r="D348" s="85">
        <v>0.19</v>
      </c>
      <c r="E348" s="85">
        <v>6.17</v>
      </c>
      <c r="F348" s="85">
        <v>11.08</v>
      </c>
      <c r="G348" s="85">
        <v>12.83</v>
      </c>
      <c r="I348" s="90" t="s">
        <v>96</v>
      </c>
      <c r="J348" s="90"/>
      <c r="K348" s="92">
        <v>7.0000000000000007E-2</v>
      </c>
      <c r="L348" s="92">
        <f>K348*0.12</f>
        <v>8.4000000000000012E-3</v>
      </c>
      <c r="M348" s="92">
        <f>K348+L348</f>
        <v>7.8400000000000011E-2</v>
      </c>
    </row>
    <row r="349" spans="1:13" x14ac:dyDescent="0.2">
      <c r="A349" s="83"/>
      <c r="B349" s="83"/>
      <c r="C349" s="87" t="s">
        <v>250</v>
      </c>
      <c r="D349" s="88">
        <f>D346*D348</f>
        <v>88.92</v>
      </c>
      <c r="E349" s="88">
        <f>E347*E348</f>
        <v>80.209999999999994</v>
      </c>
      <c r="F349" s="88">
        <f>F347*F348</f>
        <v>731.28</v>
      </c>
      <c r="G349" s="88">
        <f>G346*G348</f>
        <v>4721.4399999999996</v>
      </c>
      <c r="I349" s="90"/>
      <c r="J349" s="90"/>
      <c r="K349" s="91"/>
      <c r="L349" s="91"/>
      <c r="M349" s="93">
        <f>SUM(M345:M348)</f>
        <v>12.831799999999999</v>
      </c>
    </row>
    <row r="351" spans="1:13" ht="25.5" customHeight="1" x14ac:dyDescent="0.2">
      <c r="F351" s="447" t="s">
        <v>252</v>
      </c>
      <c r="G351" s="447"/>
      <c r="H351" s="447"/>
      <c r="I351" s="89">
        <f>D349+E349+F349+G349</f>
        <v>5621.8499999999995</v>
      </c>
    </row>
  </sheetData>
  <mergeCells count="5">
    <mergeCell ref="B346:C346"/>
    <mergeCell ref="B347:C347"/>
    <mergeCell ref="F351:H351"/>
    <mergeCell ref="G1:I1"/>
    <mergeCell ref="I344:J344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8524E9-B2E2-4681-82B8-F8BEC4F566E4}">
  <sheetPr>
    <tabColor theme="9" tint="0.59999389629810485"/>
  </sheetPr>
  <dimension ref="A1:W89"/>
  <sheetViews>
    <sheetView zoomScale="75" zoomScaleNormal="75" workbookViewId="0">
      <selection activeCell="O27" sqref="O27"/>
    </sheetView>
  </sheetViews>
  <sheetFormatPr defaultRowHeight="12.75" x14ac:dyDescent="0.2"/>
  <cols>
    <col min="1" max="1" width="15.140625" style="94" customWidth="1"/>
    <col min="2" max="2" width="13.85546875" style="94" customWidth="1"/>
    <col min="3" max="3" width="14.5703125" style="94" customWidth="1"/>
    <col min="4" max="4" width="16.85546875" style="94" customWidth="1"/>
    <col min="5" max="5" width="12.85546875" style="94" customWidth="1"/>
    <col min="6" max="6" width="11.5703125" style="94" customWidth="1"/>
    <col min="7" max="7" width="17.140625" style="95" customWidth="1"/>
    <col min="8" max="8" width="13.42578125" style="14" customWidth="1"/>
    <col min="9" max="9" width="25.42578125" style="14" customWidth="1"/>
    <col min="10" max="10" width="16.42578125" style="14" customWidth="1"/>
    <col min="11" max="11" width="18" style="96" customWidth="1"/>
    <col min="12" max="12" width="5.5703125" style="94" customWidth="1"/>
    <col min="13" max="13" width="21.140625" style="94" customWidth="1"/>
    <col min="14" max="16384" width="9.140625" style="94"/>
  </cols>
  <sheetData>
    <row r="1" spans="1:23" s="77" customFormat="1" ht="83.25" customHeight="1" x14ac:dyDescent="0.2">
      <c r="B1" s="94"/>
      <c r="C1" s="94"/>
      <c r="D1" s="94"/>
      <c r="E1" s="94"/>
      <c r="F1" s="94"/>
      <c r="G1" s="95"/>
      <c r="H1" s="14"/>
      <c r="I1" s="14"/>
      <c r="J1" s="451" t="s">
        <v>306</v>
      </c>
      <c r="K1" s="451"/>
    </row>
    <row r="2" spans="1:23" s="77" customFormat="1" x14ac:dyDescent="0.2">
      <c r="A2" s="308" t="s">
        <v>256</v>
      </c>
      <c r="B2" s="94"/>
      <c r="C2" s="94"/>
      <c r="D2" s="94"/>
      <c r="E2" s="94"/>
      <c r="F2" s="97"/>
      <c r="G2" s="98"/>
      <c r="H2" s="14"/>
      <c r="I2" s="14"/>
      <c r="J2" s="14"/>
      <c r="K2" s="96"/>
    </row>
    <row r="3" spans="1:23" s="77" customFormat="1" x14ac:dyDescent="0.2">
      <c r="A3" s="99" t="s">
        <v>191</v>
      </c>
      <c r="B3" s="94"/>
      <c r="C3" s="94"/>
      <c r="D3" s="94"/>
      <c r="E3" s="94"/>
      <c r="F3" s="94"/>
      <c r="G3" s="95"/>
      <c r="H3" s="14"/>
      <c r="I3" s="14"/>
      <c r="J3" s="14"/>
      <c r="K3" s="96"/>
    </row>
    <row r="4" spans="1:23" s="77" customFormat="1" ht="76.5" x14ac:dyDescent="0.2">
      <c r="A4" s="111"/>
      <c r="B4" s="1" t="s">
        <v>192</v>
      </c>
      <c r="C4" s="1" t="s">
        <v>193</v>
      </c>
      <c r="D4" s="1" t="s">
        <v>194</v>
      </c>
      <c r="E4" s="1" t="s">
        <v>195</v>
      </c>
      <c r="F4" s="1" t="s">
        <v>196</v>
      </c>
      <c r="G4" s="1" t="s">
        <v>197</v>
      </c>
      <c r="H4" s="1" t="s">
        <v>198</v>
      </c>
      <c r="I4" s="1" t="s">
        <v>257</v>
      </c>
      <c r="J4" s="424" t="s">
        <v>200</v>
      </c>
      <c r="K4" s="424" t="s">
        <v>254</v>
      </c>
    </row>
    <row r="5" spans="1:23" s="77" customFormat="1" x14ac:dyDescent="0.2">
      <c r="A5" s="133">
        <v>43952</v>
      </c>
      <c r="B5" s="114"/>
      <c r="C5" s="114"/>
      <c r="D5" s="114"/>
      <c r="E5" s="114"/>
      <c r="F5" s="114"/>
      <c r="G5" s="114"/>
      <c r="H5" s="114"/>
      <c r="I5" s="115"/>
      <c r="J5" s="116"/>
      <c r="K5" s="116"/>
    </row>
    <row r="6" spans="1:23" s="77" customFormat="1" x14ac:dyDescent="0.2">
      <c r="A6" s="133">
        <v>43953</v>
      </c>
      <c r="B6" s="114">
        <v>226</v>
      </c>
      <c r="C6" s="114">
        <v>4759</v>
      </c>
      <c r="D6" s="114">
        <v>15</v>
      </c>
      <c r="E6" s="114">
        <v>119</v>
      </c>
      <c r="F6" s="114">
        <v>25</v>
      </c>
      <c r="G6" s="114">
        <v>119</v>
      </c>
      <c r="H6" s="114">
        <v>23</v>
      </c>
      <c r="I6" s="115">
        <f>B6*D89</f>
        <v>2678.5519999999997</v>
      </c>
      <c r="J6" s="116">
        <f t="shared" ref="J6:J35" si="0">D6*10.64</f>
        <v>159.60000000000002</v>
      </c>
      <c r="K6" s="116"/>
    </row>
    <row r="7" spans="1:23" s="77" customFormat="1" x14ac:dyDescent="0.2">
      <c r="A7" s="133">
        <v>43954</v>
      </c>
      <c r="B7" s="114">
        <v>36</v>
      </c>
      <c r="C7" s="114">
        <v>1688</v>
      </c>
      <c r="D7" s="114">
        <v>7</v>
      </c>
      <c r="E7" s="114">
        <v>41</v>
      </c>
      <c r="F7" s="114">
        <v>5</v>
      </c>
      <c r="G7" s="114">
        <v>41</v>
      </c>
      <c r="H7" s="114">
        <v>5</v>
      </c>
      <c r="I7" s="115">
        <f>B7*D89</f>
        <v>426.67199999999997</v>
      </c>
      <c r="J7" s="116">
        <f t="shared" si="0"/>
        <v>74.48</v>
      </c>
      <c r="K7" s="116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</row>
    <row r="8" spans="1:23" s="77" customFormat="1" x14ac:dyDescent="0.2">
      <c r="A8" s="133">
        <v>43955</v>
      </c>
      <c r="B8" s="114"/>
      <c r="C8" s="114"/>
      <c r="D8" s="114"/>
      <c r="E8" s="114"/>
      <c r="F8" s="114"/>
      <c r="G8" s="114"/>
      <c r="H8" s="114"/>
      <c r="I8" s="115">
        <f>B8*11.85</f>
        <v>0</v>
      </c>
      <c r="J8" s="116"/>
      <c r="K8" s="116"/>
      <c r="M8" s="94"/>
    </row>
    <row r="9" spans="1:23" s="77" customFormat="1" x14ac:dyDescent="0.2">
      <c r="A9" s="133">
        <v>43956</v>
      </c>
      <c r="B9" s="114">
        <v>140</v>
      </c>
      <c r="C9" s="114">
        <v>3922</v>
      </c>
      <c r="D9" s="114">
        <v>13</v>
      </c>
      <c r="E9" s="114">
        <v>102</v>
      </c>
      <c r="F9" s="114">
        <v>15</v>
      </c>
      <c r="G9" s="114">
        <v>102</v>
      </c>
      <c r="H9" s="114">
        <v>15</v>
      </c>
      <c r="I9" s="115">
        <f>B9*11.85</f>
        <v>1659</v>
      </c>
      <c r="J9" s="116">
        <f t="shared" si="0"/>
        <v>138.32</v>
      </c>
      <c r="K9" s="116"/>
    </row>
    <row r="10" spans="1:23" s="77" customFormat="1" ht="25.5" x14ac:dyDescent="0.2">
      <c r="A10" s="133">
        <v>43957</v>
      </c>
      <c r="B10" s="114">
        <v>194</v>
      </c>
      <c r="C10" s="114">
        <v>5462</v>
      </c>
      <c r="D10" s="114">
        <v>16</v>
      </c>
      <c r="E10" s="114">
        <v>108</v>
      </c>
      <c r="F10" s="114">
        <v>22</v>
      </c>
      <c r="G10" s="114">
        <v>108</v>
      </c>
      <c r="H10" s="114">
        <v>22</v>
      </c>
      <c r="I10" s="115">
        <f t="shared" ref="I10:I35" si="1">B10*11.85</f>
        <v>2298.9</v>
      </c>
      <c r="J10" s="116">
        <f t="shared" si="0"/>
        <v>170.24</v>
      </c>
      <c r="K10" s="116"/>
      <c r="M10" s="83"/>
      <c r="N10" s="82" t="s">
        <v>202</v>
      </c>
      <c r="O10" s="82" t="s">
        <v>203</v>
      </c>
    </row>
    <row r="11" spans="1:23" s="77" customFormat="1" ht="25.5" x14ac:dyDescent="0.2">
      <c r="A11" s="133">
        <v>43958</v>
      </c>
      <c r="B11" s="114">
        <v>213</v>
      </c>
      <c r="C11" s="114">
        <v>4115</v>
      </c>
      <c r="D11" s="114">
        <v>14</v>
      </c>
      <c r="E11" s="114">
        <v>98</v>
      </c>
      <c r="F11" s="114">
        <v>11</v>
      </c>
      <c r="G11" s="114">
        <v>98</v>
      </c>
      <c r="H11" s="114">
        <v>11</v>
      </c>
      <c r="I11" s="115">
        <f t="shared" si="1"/>
        <v>2524.0499999999997</v>
      </c>
      <c r="J11" s="116">
        <f t="shared" si="0"/>
        <v>148.96</v>
      </c>
      <c r="K11" s="116"/>
      <c r="M11" s="23" t="s">
        <v>183</v>
      </c>
      <c r="N11" s="150">
        <v>0</v>
      </c>
      <c r="O11" s="150">
        <v>0</v>
      </c>
    </row>
    <row r="12" spans="1:23" s="77" customFormat="1" x14ac:dyDescent="0.2">
      <c r="A12" s="133">
        <v>43959</v>
      </c>
      <c r="B12" s="114">
        <v>174</v>
      </c>
      <c r="C12" s="114">
        <v>3263</v>
      </c>
      <c r="D12" s="114">
        <v>13</v>
      </c>
      <c r="E12" s="114">
        <v>76</v>
      </c>
      <c r="F12" s="114">
        <v>7</v>
      </c>
      <c r="G12" s="114">
        <v>76</v>
      </c>
      <c r="H12" s="114">
        <v>7</v>
      </c>
      <c r="I12" s="115">
        <f t="shared" si="1"/>
        <v>2061.9</v>
      </c>
      <c r="J12" s="116">
        <f t="shared" si="0"/>
        <v>138.32</v>
      </c>
      <c r="K12" s="116"/>
      <c r="M12" s="23" t="s">
        <v>184</v>
      </c>
      <c r="N12" s="150">
        <v>0</v>
      </c>
      <c r="O12" s="150">
        <v>0</v>
      </c>
    </row>
    <row r="13" spans="1:23" s="77" customFormat="1" x14ac:dyDescent="0.2">
      <c r="A13" s="133">
        <v>43960</v>
      </c>
      <c r="B13" s="117">
        <v>139</v>
      </c>
      <c r="C13" s="117">
        <v>3851</v>
      </c>
      <c r="D13" s="117">
        <v>13</v>
      </c>
      <c r="E13" s="114">
        <v>99</v>
      </c>
      <c r="F13" s="114">
        <v>12</v>
      </c>
      <c r="G13" s="114">
        <v>99</v>
      </c>
      <c r="H13" s="114">
        <v>12</v>
      </c>
      <c r="I13" s="115">
        <f t="shared" si="1"/>
        <v>1647.1499999999999</v>
      </c>
      <c r="J13" s="116">
        <f t="shared" si="0"/>
        <v>138.32</v>
      </c>
      <c r="K13" s="116"/>
      <c r="M13" s="23" t="s">
        <v>185</v>
      </c>
      <c r="N13" s="150">
        <v>1.6</v>
      </c>
      <c r="O13" s="150">
        <v>1.93</v>
      </c>
    </row>
    <row r="14" spans="1:23" s="77" customFormat="1" x14ac:dyDescent="0.2">
      <c r="A14" s="133">
        <v>43961</v>
      </c>
      <c r="B14" s="117">
        <v>24</v>
      </c>
      <c r="C14" s="117">
        <v>918</v>
      </c>
      <c r="D14" s="117">
        <v>3</v>
      </c>
      <c r="E14" s="114">
        <v>22</v>
      </c>
      <c r="F14" s="114">
        <v>0</v>
      </c>
      <c r="G14" s="114">
        <v>22</v>
      </c>
      <c r="H14" s="114">
        <v>0</v>
      </c>
      <c r="I14" s="115">
        <f t="shared" si="1"/>
        <v>284.39999999999998</v>
      </c>
      <c r="J14" s="116">
        <f t="shared" si="0"/>
        <v>31.92</v>
      </c>
      <c r="K14" s="116"/>
      <c r="M14" s="23" t="s">
        <v>186</v>
      </c>
      <c r="N14" s="150">
        <v>7.8</v>
      </c>
      <c r="O14" s="150">
        <f>N14*1.21</f>
        <v>9.4379999999999988</v>
      </c>
    </row>
    <row r="15" spans="1:23" s="77" customFormat="1" x14ac:dyDescent="0.2">
      <c r="A15" s="133">
        <v>43962</v>
      </c>
      <c r="B15" s="117">
        <v>141</v>
      </c>
      <c r="C15" s="117">
        <v>2365</v>
      </c>
      <c r="D15" s="117">
        <v>8</v>
      </c>
      <c r="E15" s="114">
        <v>66</v>
      </c>
      <c r="F15" s="114">
        <v>5</v>
      </c>
      <c r="G15" s="114">
        <v>66</v>
      </c>
      <c r="H15" s="114">
        <v>5</v>
      </c>
      <c r="I15" s="115">
        <f t="shared" si="1"/>
        <v>1670.85</v>
      </c>
      <c r="J15" s="116">
        <f t="shared" si="0"/>
        <v>85.12</v>
      </c>
      <c r="K15" s="116"/>
      <c r="M15" s="23" t="s">
        <v>187</v>
      </c>
      <c r="N15" s="150">
        <v>0.4</v>
      </c>
      <c r="O15" s="150">
        <v>0.48400000000000004</v>
      </c>
    </row>
    <row r="16" spans="1:23" s="77" customFormat="1" x14ac:dyDescent="0.2">
      <c r="A16" s="133">
        <v>43963</v>
      </c>
      <c r="B16" s="117">
        <v>273</v>
      </c>
      <c r="C16" s="117">
        <v>4348</v>
      </c>
      <c r="D16" s="117">
        <v>15</v>
      </c>
      <c r="E16" s="114">
        <v>98</v>
      </c>
      <c r="F16" s="114">
        <v>23</v>
      </c>
      <c r="G16" s="114">
        <v>98</v>
      </c>
      <c r="H16" s="114">
        <v>23</v>
      </c>
      <c r="I16" s="115">
        <f t="shared" si="1"/>
        <v>3235.0499999999997</v>
      </c>
      <c r="J16" s="116">
        <f t="shared" si="0"/>
        <v>159.60000000000002</v>
      </c>
      <c r="K16" s="116"/>
      <c r="M16" s="83"/>
      <c r="N16" s="83" t="s">
        <v>167</v>
      </c>
      <c r="O16" s="152">
        <f>SUM(O13:O15)</f>
        <v>11.851999999999999</v>
      </c>
    </row>
    <row r="17" spans="1:18" s="77" customFormat="1" x14ac:dyDescent="0.2">
      <c r="A17" s="133">
        <v>43964</v>
      </c>
      <c r="B17" s="117">
        <v>180</v>
      </c>
      <c r="C17" s="117">
        <v>3923</v>
      </c>
      <c r="D17" s="117">
        <v>14</v>
      </c>
      <c r="E17" s="114">
        <v>117</v>
      </c>
      <c r="F17" s="114">
        <v>10</v>
      </c>
      <c r="G17" s="114">
        <v>117</v>
      </c>
      <c r="H17" s="114">
        <v>10</v>
      </c>
      <c r="I17" s="115">
        <f t="shared" si="1"/>
        <v>2133</v>
      </c>
      <c r="J17" s="116">
        <f t="shared" si="0"/>
        <v>148.96</v>
      </c>
      <c r="K17" s="116"/>
    </row>
    <row r="18" spans="1:18" s="77" customFormat="1" x14ac:dyDescent="0.2">
      <c r="A18" s="133">
        <v>43965</v>
      </c>
      <c r="B18" s="117">
        <v>204</v>
      </c>
      <c r="C18" s="117">
        <v>5581</v>
      </c>
      <c r="D18" s="117">
        <v>16</v>
      </c>
      <c r="E18" s="114">
        <v>113</v>
      </c>
      <c r="F18" s="114">
        <v>11</v>
      </c>
      <c r="G18" s="114">
        <v>113</v>
      </c>
      <c r="H18" s="114">
        <v>11</v>
      </c>
      <c r="I18" s="115">
        <f t="shared" si="1"/>
        <v>2417.4</v>
      </c>
      <c r="J18" s="116">
        <f t="shared" si="0"/>
        <v>170.24</v>
      </c>
      <c r="K18" s="116"/>
    </row>
    <row r="19" spans="1:18" s="77" customFormat="1" x14ac:dyDescent="0.2">
      <c r="A19" s="133">
        <v>43966</v>
      </c>
      <c r="B19" s="117">
        <v>191</v>
      </c>
      <c r="C19" s="117">
        <v>4738</v>
      </c>
      <c r="D19" s="117">
        <v>14</v>
      </c>
      <c r="E19" s="114">
        <v>98</v>
      </c>
      <c r="F19" s="114">
        <v>22</v>
      </c>
      <c r="G19" s="114">
        <v>98</v>
      </c>
      <c r="H19" s="114">
        <v>19</v>
      </c>
      <c r="I19" s="115">
        <f t="shared" si="1"/>
        <v>2263.35</v>
      </c>
      <c r="J19" s="116">
        <f t="shared" si="0"/>
        <v>148.96</v>
      </c>
      <c r="K19" s="116"/>
      <c r="M19" s="94"/>
      <c r="N19" s="94"/>
      <c r="O19" s="94"/>
      <c r="P19" s="94"/>
      <c r="Q19" s="94"/>
      <c r="R19" s="94"/>
    </row>
    <row r="20" spans="1:18" s="77" customFormat="1" x14ac:dyDescent="0.2">
      <c r="A20" s="133">
        <v>43967</v>
      </c>
      <c r="B20" s="117">
        <v>108</v>
      </c>
      <c r="C20" s="117">
        <v>3595</v>
      </c>
      <c r="D20" s="117">
        <v>14</v>
      </c>
      <c r="E20" s="114">
        <v>99</v>
      </c>
      <c r="F20" s="114">
        <v>15</v>
      </c>
      <c r="G20" s="114">
        <v>99</v>
      </c>
      <c r="H20" s="114">
        <v>10</v>
      </c>
      <c r="I20" s="115">
        <f t="shared" si="1"/>
        <v>1279.8</v>
      </c>
      <c r="J20" s="116">
        <f t="shared" si="0"/>
        <v>148.96</v>
      </c>
      <c r="K20" s="116"/>
    </row>
    <row r="21" spans="1:18" s="77" customFormat="1" x14ac:dyDescent="0.2">
      <c r="A21" s="133">
        <v>43968</v>
      </c>
      <c r="B21" s="117">
        <v>25</v>
      </c>
      <c r="C21" s="117">
        <v>1486</v>
      </c>
      <c r="D21" s="117">
        <v>5</v>
      </c>
      <c r="E21" s="114">
        <v>21</v>
      </c>
      <c r="F21" s="114">
        <v>0</v>
      </c>
      <c r="G21" s="114">
        <v>21</v>
      </c>
      <c r="H21" s="114">
        <v>0</v>
      </c>
      <c r="I21" s="115">
        <f t="shared" si="1"/>
        <v>296.25</v>
      </c>
      <c r="J21" s="116">
        <f t="shared" si="0"/>
        <v>53.2</v>
      </c>
      <c r="K21" s="116"/>
    </row>
    <row r="22" spans="1:18" s="77" customFormat="1" x14ac:dyDescent="0.2">
      <c r="A22" s="133">
        <v>43969</v>
      </c>
      <c r="B22" s="117">
        <v>238</v>
      </c>
      <c r="C22" s="117">
        <v>4105</v>
      </c>
      <c r="D22" s="117">
        <v>14</v>
      </c>
      <c r="E22" s="114">
        <v>123</v>
      </c>
      <c r="F22" s="114">
        <v>20</v>
      </c>
      <c r="G22" s="114">
        <v>123</v>
      </c>
      <c r="H22" s="114">
        <v>20</v>
      </c>
      <c r="I22" s="115">
        <f t="shared" si="1"/>
        <v>2820.2999999999997</v>
      </c>
      <c r="J22" s="116">
        <f t="shared" si="0"/>
        <v>148.96</v>
      </c>
      <c r="K22" s="116"/>
    </row>
    <row r="23" spans="1:18" s="77" customFormat="1" x14ac:dyDescent="0.2">
      <c r="A23" s="133">
        <v>43970</v>
      </c>
      <c r="B23" s="117">
        <v>235</v>
      </c>
      <c r="C23" s="117">
        <v>4423</v>
      </c>
      <c r="D23" s="117">
        <v>15</v>
      </c>
      <c r="E23" s="114">
        <v>125</v>
      </c>
      <c r="F23" s="114">
        <v>21</v>
      </c>
      <c r="G23" s="114">
        <v>125</v>
      </c>
      <c r="H23" s="114">
        <v>18</v>
      </c>
      <c r="I23" s="115">
        <f t="shared" si="1"/>
        <v>2784.75</v>
      </c>
      <c r="J23" s="116">
        <f t="shared" si="0"/>
        <v>159.60000000000002</v>
      </c>
      <c r="K23" s="116"/>
    </row>
    <row r="24" spans="1:18" s="77" customFormat="1" x14ac:dyDescent="0.2">
      <c r="A24" s="133">
        <v>43971</v>
      </c>
      <c r="B24" s="117">
        <v>268</v>
      </c>
      <c r="C24" s="117">
        <v>4481</v>
      </c>
      <c r="D24" s="117">
        <v>14</v>
      </c>
      <c r="E24" s="114">
        <v>93</v>
      </c>
      <c r="F24" s="114">
        <v>10</v>
      </c>
      <c r="G24" s="114">
        <v>93</v>
      </c>
      <c r="H24" s="114">
        <v>10</v>
      </c>
      <c r="I24" s="115">
        <f t="shared" si="1"/>
        <v>3175.7999999999997</v>
      </c>
      <c r="J24" s="116">
        <f t="shared" si="0"/>
        <v>148.96</v>
      </c>
      <c r="K24" s="116"/>
    </row>
    <row r="25" spans="1:18" s="77" customFormat="1" x14ac:dyDescent="0.2">
      <c r="A25" s="133">
        <v>43972</v>
      </c>
      <c r="B25" s="117">
        <v>44</v>
      </c>
      <c r="C25" s="117">
        <v>2747</v>
      </c>
      <c r="D25" s="117">
        <v>8</v>
      </c>
      <c r="E25" s="114">
        <v>50</v>
      </c>
      <c r="F25" s="114">
        <v>4</v>
      </c>
      <c r="G25" s="114">
        <v>50</v>
      </c>
      <c r="H25" s="114">
        <v>4</v>
      </c>
      <c r="I25" s="115">
        <f t="shared" si="1"/>
        <v>521.4</v>
      </c>
      <c r="J25" s="116">
        <f t="shared" si="0"/>
        <v>85.12</v>
      </c>
      <c r="K25" s="116"/>
    </row>
    <row r="26" spans="1:18" s="77" customFormat="1" x14ac:dyDescent="0.2">
      <c r="A26" s="133">
        <v>43973</v>
      </c>
      <c r="B26" s="117">
        <v>46</v>
      </c>
      <c r="C26" s="117">
        <v>3782</v>
      </c>
      <c r="D26" s="117">
        <v>11</v>
      </c>
      <c r="E26" s="114">
        <v>71</v>
      </c>
      <c r="F26" s="114">
        <v>10</v>
      </c>
      <c r="G26" s="114">
        <v>71</v>
      </c>
      <c r="H26" s="114">
        <v>10</v>
      </c>
      <c r="I26" s="115">
        <f t="shared" si="1"/>
        <v>545.1</v>
      </c>
      <c r="J26" s="116">
        <f t="shared" si="0"/>
        <v>117.04</v>
      </c>
      <c r="K26" s="116"/>
    </row>
    <row r="27" spans="1:18" s="77" customFormat="1" x14ac:dyDescent="0.2">
      <c r="A27" s="133">
        <v>43974</v>
      </c>
      <c r="B27" s="117">
        <v>25</v>
      </c>
      <c r="C27" s="117">
        <v>2220</v>
      </c>
      <c r="D27" s="117">
        <v>7</v>
      </c>
      <c r="E27" s="114">
        <v>40</v>
      </c>
      <c r="F27" s="114">
        <v>4</v>
      </c>
      <c r="G27" s="114">
        <v>40</v>
      </c>
      <c r="H27" s="114">
        <v>4</v>
      </c>
      <c r="I27" s="115">
        <f t="shared" si="1"/>
        <v>296.25</v>
      </c>
      <c r="J27" s="116">
        <f t="shared" si="0"/>
        <v>74.48</v>
      </c>
      <c r="K27" s="116"/>
    </row>
    <row r="28" spans="1:18" s="77" customFormat="1" x14ac:dyDescent="0.2">
      <c r="A28" s="133">
        <v>43975</v>
      </c>
      <c r="B28" s="117">
        <v>2</v>
      </c>
      <c r="C28" s="117">
        <v>430</v>
      </c>
      <c r="D28" s="117">
        <v>1</v>
      </c>
      <c r="E28" s="114">
        <v>9</v>
      </c>
      <c r="F28" s="114">
        <v>0</v>
      </c>
      <c r="G28" s="114">
        <v>9</v>
      </c>
      <c r="H28" s="114">
        <v>0</v>
      </c>
      <c r="I28" s="115">
        <f t="shared" si="1"/>
        <v>23.7</v>
      </c>
      <c r="J28" s="116">
        <f t="shared" si="0"/>
        <v>10.64</v>
      </c>
      <c r="K28" s="116"/>
    </row>
    <row r="29" spans="1:18" s="77" customFormat="1" x14ac:dyDescent="0.2">
      <c r="A29" s="133">
        <v>43976</v>
      </c>
      <c r="B29" s="117">
        <v>80</v>
      </c>
      <c r="C29" s="117">
        <v>2704</v>
      </c>
      <c r="D29" s="117">
        <v>9</v>
      </c>
      <c r="E29" s="114">
        <v>70</v>
      </c>
      <c r="F29" s="114">
        <v>3</v>
      </c>
      <c r="G29" s="114">
        <v>70</v>
      </c>
      <c r="H29" s="114">
        <v>3</v>
      </c>
      <c r="I29" s="115">
        <f t="shared" si="1"/>
        <v>948</v>
      </c>
      <c r="J29" s="116">
        <f t="shared" si="0"/>
        <v>95.76</v>
      </c>
      <c r="K29" s="116"/>
    </row>
    <row r="30" spans="1:18" s="77" customFormat="1" x14ac:dyDescent="0.2">
      <c r="A30" s="133">
        <v>43977</v>
      </c>
      <c r="B30" s="117">
        <v>53</v>
      </c>
      <c r="C30" s="117">
        <v>3009</v>
      </c>
      <c r="D30" s="117">
        <v>11</v>
      </c>
      <c r="E30" s="114">
        <v>63</v>
      </c>
      <c r="F30" s="114">
        <v>7</v>
      </c>
      <c r="G30" s="114">
        <v>63</v>
      </c>
      <c r="H30" s="114">
        <v>7</v>
      </c>
      <c r="I30" s="115">
        <f t="shared" si="1"/>
        <v>628.04999999999995</v>
      </c>
      <c r="J30" s="116">
        <f t="shared" si="0"/>
        <v>117.04</v>
      </c>
      <c r="K30" s="116"/>
    </row>
    <row r="31" spans="1:18" s="77" customFormat="1" x14ac:dyDescent="0.2">
      <c r="A31" s="133">
        <v>43978</v>
      </c>
      <c r="B31" s="117">
        <v>37</v>
      </c>
      <c r="C31" s="117">
        <v>3851</v>
      </c>
      <c r="D31" s="117">
        <v>12</v>
      </c>
      <c r="E31" s="114">
        <v>60</v>
      </c>
      <c r="F31" s="114">
        <v>12</v>
      </c>
      <c r="G31" s="114">
        <v>60</v>
      </c>
      <c r="H31" s="114">
        <v>12</v>
      </c>
      <c r="I31" s="115">
        <f t="shared" si="1"/>
        <v>438.45</v>
      </c>
      <c r="J31" s="116">
        <f t="shared" si="0"/>
        <v>127.68</v>
      </c>
      <c r="K31" s="116"/>
    </row>
    <row r="32" spans="1:18" s="77" customFormat="1" x14ac:dyDescent="0.2">
      <c r="A32" s="133">
        <v>43979</v>
      </c>
      <c r="B32" s="117">
        <v>21</v>
      </c>
      <c r="C32" s="117">
        <v>2551</v>
      </c>
      <c r="D32" s="117">
        <v>7</v>
      </c>
      <c r="E32" s="114">
        <v>41</v>
      </c>
      <c r="F32" s="114">
        <v>5</v>
      </c>
      <c r="G32" s="114">
        <v>41</v>
      </c>
      <c r="H32" s="114">
        <v>5</v>
      </c>
      <c r="I32" s="115">
        <f t="shared" si="1"/>
        <v>248.85</v>
      </c>
      <c r="J32" s="116">
        <f t="shared" si="0"/>
        <v>74.48</v>
      </c>
      <c r="K32" s="116"/>
    </row>
    <row r="33" spans="1:15" s="77" customFormat="1" x14ac:dyDescent="0.2">
      <c r="A33" s="133">
        <v>43980</v>
      </c>
      <c r="B33" s="117">
        <v>11</v>
      </c>
      <c r="C33" s="117">
        <v>1871</v>
      </c>
      <c r="D33" s="117">
        <v>6</v>
      </c>
      <c r="E33" s="114">
        <v>34</v>
      </c>
      <c r="F33" s="114">
        <v>3</v>
      </c>
      <c r="G33" s="114">
        <v>34</v>
      </c>
      <c r="H33" s="114">
        <v>3</v>
      </c>
      <c r="I33" s="115">
        <f t="shared" si="1"/>
        <v>130.35</v>
      </c>
      <c r="J33" s="116">
        <f t="shared" si="0"/>
        <v>63.84</v>
      </c>
      <c r="K33" s="116"/>
    </row>
    <row r="34" spans="1:15" s="77" customFormat="1" x14ac:dyDescent="0.2">
      <c r="A34" s="133">
        <v>43981</v>
      </c>
      <c r="B34" s="117">
        <v>31</v>
      </c>
      <c r="C34" s="117">
        <v>2228</v>
      </c>
      <c r="D34" s="117">
        <v>6</v>
      </c>
      <c r="E34" s="114">
        <v>49</v>
      </c>
      <c r="F34" s="114">
        <v>7</v>
      </c>
      <c r="G34" s="114">
        <v>49</v>
      </c>
      <c r="H34" s="114">
        <v>7</v>
      </c>
      <c r="I34" s="115">
        <f t="shared" si="1"/>
        <v>367.34999999999997</v>
      </c>
      <c r="J34" s="116"/>
      <c r="K34" s="116"/>
    </row>
    <row r="35" spans="1:15" s="77" customFormat="1" x14ac:dyDescent="0.2">
      <c r="A35" s="133">
        <v>43982</v>
      </c>
      <c r="B35" s="117">
        <v>1</v>
      </c>
      <c r="C35" s="117">
        <v>550</v>
      </c>
      <c r="D35" s="117">
        <v>2</v>
      </c>
      <c r="E35" s="114">
        <v>10</v>
      </c>
      <c r="F35" s="114">
        <v>0</v>
      </c>
      <c r="G35" s="114">
        <v>10</v>
      </c>
      <c r="H35" s="114">
        <v>0</v>
      </c>
      <c r="I35" s="115">
        <f t="shared" si="1"/>
        <v>11.85</v>
      </c>
      <c r="J35" s="116">
        <f t="shared" si="0"/>
        <v>21.28</v>
      </c>
      <c r="K35" s="116"/>
    </row>
    <row r="36" spans="1:15" s="77" customFormat="1" x14ac:dyDescent="0.2">
      <c r="A36" s="120" t="s">
        <v>255</v>
      </c>
      <c r="B36" s="119">
        <f>SUM(B5:B35)</f>
        <v>3360</v>
      </c>
      <c r="C36" s="119">
        <f>SUM(C5:C35)</f>
        <v>92966</v>
      </c>
      <c r="D36" s="120"/>
      <c r="E36" s="121">
        <f>SUM(E5:E35)</f>
        <v>2115</v>
      </c>
      <c r="F36" s="121">
        <f>SUM(F5:F35)</f>
        <v>289</v>
      </c>
      <c r="G36" s="121">
        <f>SUM(G5:G35)</f>
        <v>2115</v>
      </c>
      <c r="H36" s="121">
        <f>SUM(H5:H35)</f>
        <v>276</v>
      </c>
      <c r="I36" s="122"/>
      <c r="J36" s="123"/>
      <c r="K36" s="124"/>
    </row>
    <row r="37" spans="1:15" s="77" customFormat="1" x14ac:dyDescent="0.2">
      <c r="A37" s="123"/>
      <c r="B37" s="118" t="s">
        <v>205</v>
      </c>
      <c r="C37" s="125">
        <v>0.19</v>
      </c>
      <c r="D37" s="123"/>
      <c r="E37" s="126">
        <v>5.95</v>
      </c>
      <c r="F37" s="126">
        <f>E37*2</f>
        <v>11.9</v>
      </c>
      <c r="G37" s="127">
        <v>7.5</v>
      </c>
      <c r="H37" s="127">
        <f>G37*2</f>
        <v>15</v>
      </c>
      <c r="I37" s="128"/>
      <c r="J37" s="123"/>
      <c r="K37" s="129"/>
      <c r="L37" s="81"/>
      <c r="M37" s="81"/>
      <c r="N37" s="81"/>
      <c r="O37" s="81"/>
    </row>
    <row r="38" spans="1:15" s="77" customFormat="1" x14ac:dyDescent="0.2">
      <c r="A38" s="123"/>
      <c r="B38" s="130" t="s">
        <v>180</v>
      </c>
      <c r="C38" s="131">
        <f>C36*C37</f>
        <v>17663.54</v>
      </c>
      <c r="D38" s="123"/>
      <c r="E38" s="131">
        <f>E36*E37</f>
        <v>12584.25</v>
      </c>
      <c r="F38" s="131">
        <f>F36*F37</f>
        <v>3439.1</v>
      </c>
      <c r="G38" s="131">
        <f>G36*G37</f>
        <v>15862.5</v>
      </c>
      <c r="H38" s="131">
        <f t="shared" ref="H38" si="2">H36*H37</f>
        <v>4140</v>
      </c>
      <c r="I38" s="131">
        <f>SUM(I6:I37)</f>
        <v>39816.52399999999</v>
      </c>
      <c r="J38" s="131">
        <f>SUM(J6:J37)/2</f>
        <v>1580.0400000000002</v>
      </c>
      <c r="K38" s="132">
        <f>K36*K37</f>
        <v>0</v>
      </c>
      <c r="L38" s="81"/>
      <c r="M38" s="81"/>
      <c r="N38" s="81"/>
      <c r="O38" s="81"/>
    </row>
    <row r="39" spans="1:15" x14ac:dyDescent="0.2">
      <c r="C39" s="102"/>
    </row>
    <row r="40" spans="1:15" ht="28.5" customHeight="1" x14ac:dyDescent="0.2">
      <c r="H40" s="103"/>
      <c r="I40" s="452" t="s">
        <v>258</v>
      </c>
      <c r="J40" s="453"/>
      <c r="K40" s="422">
        <f>SUM(C38:K38)+SUM(B78,D78)</f>
        <v>110813.17399999998</v>
      </c>
    </row>
    <row r="41" spans="1:15" ht="24.75" customHeight="1" x14ac:dyDescent="0.2">
      <c r="H41" s="103"/>
      <c r="I41" s="452" t="s">
        <v>319</v>
      </c>
      <c r="J41" s="453"/>
      <c r="K41" s="422">
        <v>110039</v>
      </c>
    </row>
    <row r="42" spans="1:15" x14ac:dyDescent="0.2">
      <c r="A42" s="99" t="s">
        <v>206</v>
      </c>
      <c r="I42" s="454" t="s">
        <v>259</v>
      </c>
      <c r="J42" s="454"/>
      <c r="K42" s="141">
        <f>K40-K41</f>
        <v>774.17399999998452</v>
      </c>
    </row>
    <row r="44" spans="1:15" ht="63.75" x14ac:dyDescent="0.2">
      <c r="A44" s="425"/>
      <c r="B44" s="426" t="s">
        <v>193</v>
      </c>
      <c r="C44" s="426" t="s">
        <v>194</v>
      </c>
      <c r="D44" s="426" t="s">
        <v>195</v>
      </c>
      <c r="E44" s="104"/>
      <c r="F44" s="105"/>
      <c r="G44" s="105"/>
      <c r="H44" s="106"/>
      <c r="I44" s="106"/>
      <c r="J44" s="106"/>
      <c r="K44" s="105"/>
      <c r="L44" s="107"/>
    </row>
    <row r="45" spans="1:15" x14ac:dyDescent="0.2">
      <c r="A45" s="142">
        <v>43952</v>
      </c>
      <c r="B45" s="143">
        <v>1553</v>
      </c>
      <c r="C45" s="143">
        <v>5</v>
      </c>
      <c r="D45" s="143">
        <f>C45*6</f>
        <v>30</v>
      </c>
      <c r="E45" s="105"/>
      <c r="F45" s="105"/>
      <c r="G45" s="105"/>
      <c r="H45" s="106"/>
      <c r="I45" s="106"/>
      <c r="J45" s="106"/>
      <c r="K45" s="105"/>
      <c r="L45" s="107"/>
    </row>
    <row r="46" spans="1:15" x14ac:dyDescent="0.2">
      <c r="A46" s="142">
        <v>43953</v>
      </c>
      <c r="B46" s="143">
        <v>1553</v>
      </c>
      <c r="C46" s="143">
        <v>5</v>
      </c>
      <c r="D46" s="143">
        <f t="shared" ref="D46:D75" si="3">C46*6</f>
        <v>30</v>
      </c>
      <c r="E46" s="105"/>
      <c r="F46" s="105"/>
      <c r="G46" s="105"/>
      <c r="H46" s="106"/>
      <c r="I46" s="106"/>
      <c r="J46" s="106"/>
      <c r="K46" s="105"/>
      <c r="L46" s="107"/>
    </row>
    <row r="47" spans="1:15" x14ac:dyDescent="0.2">
      <c r="A47" s="142">
        <v>43954</v>
      </c>
      <c r="B47" s="143">
        <v>1553</v>
      </c>
      <c r="C47" s="143">
        <v>5</v>
      </c>
      <c r="D47" s="143">
        <f t="shared" si="3"/>
        <v>30</v>
      </c>
      <c r="E47" s="105"/>
      <c r="F47" s="105"/>
      <c r="G47" s="105"/>
      <c r="H47" s="106"/>
      <c r="I47" s="106"/>
      <c r="J47" s="106"/>
      <c r="K47" s="105"/>
      <c r="L47" s="107"/>
    </row>
    <row r="48" spans="1:15" x14ac:dyDescent="0.2">
      <c r="A48" s="142">
        <v>43955</v>
      </c>
      <c r="B48" s="143">
        <v>1553</v>
      </c>
      <c r="C48" s="143">
        <v>5</v>
      </c>
      <c r="D48" s="143">
        <f t="shared" si="3"/>
        <v>30</v>
      </c>
      <c r="E48" s="105"/>
      <c r="F48" s="105"/>
      <c r="G48" s="105"/>
      <c r="H48" s="106"/>
      <c r="I48" s="106"/>
      <c r="J48" s="106"/>
      <c r="K48" s="105"/>
      <c r="L48" s="107"/>
    </row>
    <row r="49" spans="1:12" x14ac:dyDescent="0.2">
      <c r="A49" s="144">
        <v>43956</v>
      </c>
      <c r="B49" s="143">
        <v>1798</v>
      </c>
      <c r="C49" s="143">
        <v>6</v>
      </c>
      <c r="D49" s="143">
        <f t="shared" si="3"/>
        <v>36</v>
      </c>
      <c r="E49" s="105"/>
      <c r="F49" s="105"/>
      <c r="G49" s="105"/>
      <c r="H49" s="106"/>
      <c r="I49" s="106"/>
      <c r="J49" s="106"/>
      <c r="K49" s="105"/>
      <c r="L49" s="107"/>
    </row>
    <row r="50" spans="1:12" x14ac:dyDescent="0.2">
      <c r="A50" s="144">
        <v>43957</v>
      </c>
      <c r="B50" s="143">
        <v>1798</v>
      </c>
      <c r="C50" s="143">
        <v>5</v>
      </c>
      <c r="D50" s="143">
        <f t="shared" si="3"/>
        <v>30</v>
      </c>
      <c r="E50" s="105"/>
      <c r="F50" s="105"/>
      <c r="G50" s="105"/>
      <c r="H50" s="106"/>
      <c r="I50" s="106"/>
      <c r="J50" s="106"/>
      <c r="K50" s="105"/>
      <c r="L50" s="107"/>
    </row>
    <row r="51" spans="1:12" x14ac:dyDescent="0.2">
      <c r="A51" s="144">
        <v>43958</v>
      </c>
      <c r="B51" s="143">
        <v>1798</v>
      </c>
      <c r="C51" s="143">
        <v>5</v>
      </c>
      <c r="D51" s="143">
        <f t="shared" si="3"/>
        <v>30</v>
      </c>
      <c r="E51" s="105"/>
      <c r="F51" s="105"/>
      <c r="G51" s="105"/>
      <c r="H51" s="106"/>
      <c r="I51" s="106"/>
      <c r="J51" s="106"/>
      <c r="K51" s="105"/>
      <c r="L51" s="107"/>
    </row>
    <row r="52" spans="1:12" x14ac:dyDescent="0.2">
      <c r="A52" s="144">
        <v>43959</v>
      </c>
      <c r="B52" s="143">
        <v>1798</v>
      </c>
      <c r="C52" s="143">
        <v>6</v>
      </c>
      <c r="D52" s="143">
        <f t="shared" si="3"/>
        <v>36</v>
      </c>
      <c r="E52" s="105"/>
      <c r="F52" s="105"/>
      <c r="G52" s="105"/>
      <c r="H52" s="106"/>
      <c r="I52" s="106"/>
      <c r="J52" s="106"/>
      <c r="K52" s="105"/>
      <c r="L52" s="107"/>
    </row>
    <row r="53" spans="1:12" x14ac:dyDescent="0.2">
      <c r="A53" s="144">
        <v>43960</v>
      </c>
      <c r="B53" s="143">
        <v>1320</v>
      </c>
      <c r="C53" s="143">
        <v>4</v>
      </c>
      <c r="D53" s="143">
        <f t="shared" si="3"/>
        <v>24</v>
      </c>
      <c r="E53" s="105"/>
      <c r="F53" s="105"/>
      <c r="G53" s="105"/>
      <c r="H53" s="106"/>
      <c r="I53" s="106"/>
      <c r="J53" s="106"/>
      <c r="K53" s="105"/>
      <c r="L53" s="107"/>
    </row>
    <row r="54" spans="1:12" x14ac:dyDescent="0.2">
      <c r="A54" s="142">
        <v>43961</v>
      </c>
      <c r="B54" s="143">
        <v>1318</v>
      </c>
      <c r="C54" s="143">
        <v>4</v>
      </c>
      <c r="D54" s="143">
        <f t="shared" si="3"/>
        <v>24</v>
      </c>
      <c r="E54" s="105"/>
      <c r="F54" s="105"/>
      <c r="G54" s="105"/>
      <c r="H54" s="106"/>
      <c r="I54" s="106"/>
      <c r="J54" s="106"/>
      <c r="K54" s="105"/>
      <c r="L54" s="77"/>
    </row>
    <row r="55" spans="1:12" x14ac:dyDescent="0.2">
      <c r="A55" s="144">
        <v>43962</v>
      </c>
      <c r="B55" s="143">
        <v>1653</v>
      </c>
      <c r="C55" s="143">
        <v>5</v>
      </c>
      <c r="D55" s="143">
        <f t="shared" si="3"/>
        <v>30</v>
      </c>
      <c r="E55" s="105"/>
      <c r="F55" s="105"/>
      <c r="G55" s="105"/>
      <c r="H55" s="106"/>
      <c r="I55" s="106"/>
      <c r="J55" s="106"/>
      <c r="K55" s="105"/>
      <c r="L55" s="77"/>
    </row>
    <row r="56" spans="1:12" x14ac:dyDescent="0.2">
      <c r="A56" s="142">
        <v>43963</v>
      </c>
      <c r="B56" s="143">
        <v>1653</v>
      </c>
      <c r="C56" s="143">
        <v>5</v>
      </c>
      <c r="D56" s="143">
        <f t="shared" si="3"/>
        <v>30</v>
      </c>
      <c r="E56" s="105"/>
      <c r="F56" s="105"/>
      <c r="G56" s="105"/>
      <c r="H56" s="106"/>
      <c r="I56" s="106"/>
      <c r="J56" s="106"/>
      <c r="K56" s="105"/>
    </row>
    <row r="57" spans="1:12" x14ac:dyDescent="0.2">
      <c r="A57" s="142">
        <v>43964</v>
      </c>
      <c r="B57" s="143">
        <v>1653</v>
      </c>
      <c r="C57" s="143">
        <v>5</v>
      </c>
      <c r="D57" s="143">
        <f t="shared" si="3"/>
        <v>30</v>
      </c>
      <c r="E57" s="105"/>
      <c r="F57" s="105"/>
      <c r="G57" s="105"/>
      <c r="H57" s="106"/>
      <c r="I57" s="106"/>
      <c r="J57" s="106"/>
      <c r="K57" s="105"/>
    </row>
    <row r="58" spans="1:12" x14ac:dyDescent="0.2">
      <c r="A58" s="144">
        <v>43965</v>
      </c>
      <c r="B58" s="143">
        <v>1653</v>
      </c>
      <c r="C58" s="143">
        <v>5</v>
      </c>
      <c r="D58" s="143">
        <f t="shared" si="3"/>
        <v>30</v>
      </c>
      <c r="E58" s="105"/>
      <c r="F58" s="105"/>
      <c r="G58" s="105"/>
      <c r="H58" s="106"/>
      <c r="I58" s="106"/>
      <c r="J58" s="106"/>
      <c r="K58" s="105"/>
    </row>
    <row r="59" spans="1:12" x14ac:dyDescent="0.2">
      <c r="A59" s="144">
        <v>43966</v>
      </c>
      <c r="B59" s="143">
        <v>1800</v>
      </c>
      <c r="C59" s="143">
        <v>5</v>
      </c>
      <c r="D59" s="143">
        <f t="shared" si="3"/>
        <v>30</v>
      </c>
      <c r="E59" s="105"/>
      <c r="F59" s="105"/>
      <c r="G59" s="105"/>
      <c r="H59" s="106"/>
      <c r="I59" s="106"/>
      <c r="J59" s="106"/>
      <c r="K59" s="105"/>
    </row>
    <row r="60" spans="1:12" x14ac:dyDescent="0.2">
      <c r="A60" s="144">
        <v>43967</v>
      </c>
      <c r="B60" s="143">
        <v>1319</v>
      </c>
      <c r="C60" s="143">
        <v>5</v>
      </c>
      <c r="D60" s="143">
        <f t="shared" si="3"/>
        <v>30</v>
      </c>
      <c r="E60" s="105"/>
      <c r="F60" s="105"/>
      <c r="G60" s="105"/>
      <c r="H60" s="106"/>
      <c r="I60" s="106"/>
      <c r="J60" s="106"/>
      <c r="K60" s="105"/>
      <c r="L60" s="105"/>
    </row>
    <row r="61" spans="1:12" x14ac:dyDescent="0.2">
      <c r="A61" s="144">
        <v>43968</v>
      </c>
      <c r="B61" s="143">
        <v>1319</v>
      </c>
      <c r="C61" s="143">
        <v>5</v>
      </c>
      <c r="D61" s="143">
        <f t="shared" si="3"/>
        <v>30</v>
      </c>
      <c r="E61" s="105"/>
      <c r="F61" s="105"/>
      <c r="G61" s="105"/>
      <c r="H61" s="106"/>
      <c r="I61" s="106"/>
      <c r="J61" s="106"/>
      <c r="K61" s="105"/>
      <c r="L61" s="105"/>
    </row>
    <row r="62" spans="1:12" x14ac:dyDescent="0.2">
      <c r="A62" s="144">
        <v>43969</v>
      </c>
      <c r="B62" s="143">
        <v>1790</v>
      </c>
      <c r="C62" s="143">
        <v>6</v>
      </c>
      <c r="D62" s="143">
        <f t="shared" si="3"/>
        <v>36</v>
      </c>
      <c r="E62" s="105"/>
      <c r="F62" s="105"/>
      <c r="G62" s="105"/>
      <c r="H62" s="106"/>
      <c r="I62" s="106"/>
      <c r="J62" s="106"/>
      <c r="K62" s="105"/>
      <c r="L62" s="105"/>
    </row>
    <row r="63" spans="1:12" x14ac:dyDescent="0.2">
      <c r="A63" s="144">
        <v>43970</v>
      </c>
      <c r="B63" s="143">
        <v>1790</v>
      </c>
      <c r="C63" s="143">
        <v>6</v>
      </c>
      <c r="D63" s="143">
        <f t="shared" si="3"/>
        <v>36</v>
      </c>
      <c r="E63" s="105"/>
      <c r="F63" s="105"/>
      <c r="G63" s="105"/>
      <c r="H63" s="106"/>
      <c r="I63" s="106"/>
      <c r="J63" s="106"/>
      <c r="K63" s="105"/>
      <c r="L63" s="105"/>
    </row>
    <row r="64" spans="1:12" x14ac:dyDescent="0.2">
      <c r="A64" s="144">
        <v>43971</v>
      </c>
      <c r="B64" s="143">
        <v>1790</v>
      </c>
      <c r="C64" s="143">
        <v>6</v>
      </c>
      <c r="D64" s="143">
        <f t="shared" si="3"/>
        <v>36</v>
      </c>
      <c r="E64" s="105"/>
      <c r="F64" s="105"/>
      <c r="G64" s="105"/>
      <c r="H64" s="106"/>
      <c r="I64" s="106"/>
      <c r="J64" s="106"/>
      <c r="K64" s="105"/>
      <c r="L64" s="105"/>
    </row>
    <row r="65" spans="1:12" x14ac:dyDescent="0.2">
      <c r="A65" s="144">
        <v>43972</v>
      </c>
      <c r="B65" s="143">
        <v>1790</v>
      </c>
      <c r="C65" s="143">
        <v>6</v>
      </c>
      <c r="D65" s="143">
        <f t="shared" si="3"/>
        <v>36</v>
      </c>
      <c r="E65" s="105"/>
      <c r="F65" s="105"/>
      <c r="G65" s="105"/>
      <c r="H65" s="106"/>
      <c r="I65" s="106"/>
      <c r="J65" s="106"/>
      <c r="K65" s="105"/>
      <c r="L65" s="105"/>
    </row>
    <row r="66" spans="1:12" x14ac:dyDescent="0.2">
      <c r="A66" s="144">
        <v>43973</v>
      </c>
      <c r="B66" s="143">
        <v>2220</v>
      </c>
      <c r="C66" s="143">
        <v>6</v>
      </c>
      <c r="D66" s="143">
        <f t="shared" si="3"/>
        <v>36</v>
      </c>
      <c r="E66" s="105"/>
      <c r="F66" s="105"/>
      <c r="G66" s="105"/>
      <c r="H66" s="106"/>
      <c r="I66" s="106"/>
      <c r="J66" s="106"/>
      <c r="K66" s="105"/>
      <c r="L66" s="105"/>
    </row>
    <row r="67" spans="1:12" x14ac:dyDescent="0.2">
      <c r="A67" s="144">
        <v>43974</v>
      </c>
      <c r="B67" s="143">
        <v>1319</v>
      </c>
      <c r="C67" s="143">
        <v>5</v>
      </c>
      <c r="D67" s="143">
        <f t="shared" si="3"/>
        <v>30</v>
      </c>
      <c r="E67" s="105"/>
      <c r="F67" s="105"/>
      <c r="G67" s="105"/>
      <c r="H67" s="106"/>
      <c r="I67" s="106"/>
      <c r="J67" s="106"/>
      <c r="K67" s="105"/>
      <c r="L67" s="105"/>
    </row>
    <row r="68" spans="1:12" x14ac:dyDescent="0.2">
      <c r="A68" s="144">
        <v>43975</v>
      </c>
      <c r="B68" s="143">
        <v>1319</v>
      </c>
      <c r="C68" s="143">
        <v>5</v>
      </c>
      <c r="D68" s="143">
        <f t="shared" si="3"/>
        <v>30</v>
      </c>
      <c r="E68" s="105"/>
      <c r="F68" s="105"/>
      <c r="G68" s="105"/>
      <c r="H68" s="106"/>
      <c r="I68" s="106"/>
      <c r="J68" s="106"/>
      <c r="K68" s="105"/>
      <c r="L68" s="105"/>
    </row>
    <row r="69" spans="1:12" x14ac:dyDescent="0.2">
      <c r="A69" s="144">
        <v>43976</v>
      </c>
      <c r="B69" s="143">
        <v>2080</v>
      </c>
      <c r="C69" s="143">
        <v>6</v>
      </c>
      <c r="D69" s="143">
        <f t="shared" si="3"/>
        <v>36</v>
      </c>
      <c r="E69" s="105"/>
      <c r="F69" s="105"/>
      <c r="G69" s="105"/>
      <c r="H69" s="106"/>
      <c r="I69" s="106"/>
      <c r="J69" s="106"/>
      <c r="K69" s="105"/>
      <c r="L69" s="105"/>
    </row>
    <row r="70" spans="1:12" x14ac:dyDescent="0.2">
      <c r="A70" s="144">
        <v>43977</v>
      </c>
      <c r="B70" s="143">
        <v>2080</v>
      </c>
      <c r="C70" s="143">
        <v>6</v>
      </c>
      <c r="D70" s="143">
        <f t="shared" si="3"/>
        <v>36</v>
      </c>
      <c r="E70" s="105"/>
      <c r="F70" s="105"/>
      <c r="G70" s="105"/>
      <c r="H70" s="106"/>
      <c r="I70" s="106"/>
      <c r="J70" s="106"/>
      <c r="K70" s="105"/>
      <c r="L70" s="105"/>
    </row>
    <row r="71" spans="1:12" x14ac:dyDescent="0.2">
      <c r="A71" s="144">
        <v>43978</v>
      </c>
      <c r="B71" s="143">
        <v>2080</v>
      </c>
      <c r="C71" s="143">
        <v>6</v>
      </c>
      <c r="D71" s="143">
        <f t="shared" si="3"/>
        <v>36</v>
      </c>
      <c r="E71" s="105"/>
      <c r="F71" s="105"/>
      <c r="G71" s="105"/>
      <c r="H71" s="106"/>
      <c r="I71" s="106"/>
      <c r="J71" s="106"/>
      <c r="K71" s="105"/>
      <c r="L71" s="105"/>
    </row>
    <row r="72" spans="1:12" x14ac:dyDescent="0.2">
      <c r="A72" s="144">
        <v>43979</v>
      </c>
      <c r="B72" s="143">
        <v>2080</v>
      </c>
      <c r="C72" s="143">
        <v>6</v>
      </c>
      <c r="D72" s="143">
        <f t="shared" si="3"/>
        <v>36</v>
      </c>
      <c r="E72" s="105"/>
      <c r="F72" s="105"/>
      <c r="G72" s="105"/>
      <c r="H72" s="106"/>
      <c r="I72" s="106"/>
      <c r="J72" s="106"/>
      <c r="K72" s="105"/>
      <c r="L72" s="105"/>
    </row>
    <row r="73" spans="1:12" x14ac:dyDescent="0.2">
      <c r="A73" s="144">
        <v>43980</v>
      </c>
      <c r="B73" s="143">
        <v>2080</v>
      </c>
      <c r="C73" s="143">
        <v>6</v>
      </c>
      <c r="D73" s="143">
        <f t="shared" si="3"/>
        <v>36</v>
      </c>
      <c r="E73" s="105"/>
      <c r="F73" s="105"/>
      <c r="G73" s="105"/>
      <c r="H73" s="106"/>
      <c r="I73" s="106"/>
      <c r="J73" s="106"/>
      <c r="K73" s="105"/>
      <c r="L73" s="105"/>
    </row>
    <row r="74" spans="1:12" x14ac:dyDescent="0.2">
      <c r="A74" s="144">
        <v>43981</v>
      </c>
      <c r="B74" s="143">
        <v>1319</v>
      </c>
      <c r="C74" s="143">
        <v>4</v>
      </c>
      <c r="D74" s="143">
        <f t="shared" si="3"/>
        <v>24</v>
      </c>
      <c r="E74" s="105"/>
      <c r="F74" s="105"/>
      <c r="G74" s="105"/>
      <c r="H74" s="106"/>
      <c r="I74" s="106"/>
      <c r="J74" s="106"/>
      <c r="K74" s="105"/>
      <c r="L74" s="105"/>
    </row>
    <row r="75" spans="1:12" x14ac:dyDescent="0.2">
      <c r="A75" s="144">
        <v>43982</v>
      </c>
      <c r="B75" s="143">
        <v>1319</v>
      </c>
      <c r="C75" s="143">
        <v>4</v>
      </c>
      <c r="D75" s="143">
        <f t="shared" si="3"/>
        <v>24</v>
      </c>
      <c r="E75" s="105"/>
      <c r="F75" s="105"/>
      <c r="G75" s="105"/>
      <c r="H75" s="106"/>
      <c r="I75" s="106"/>
      <c r="J75" s="106"/>
      <c r="K75" s="105"/>
      <c r="L75" s="105"/>
    </row>
    <row r="76" spans="1:12" x14ac:dyDescent="0.2">
      <c r="A76" s="118" t="s">
        <v>207</v>
      </c>
      <c r="B76" s="145">
        <f>SUM(B45:B75)</f>
        <v>52148</v>
      </c>
      <c r="C76" s="146"/>
      <c r="D76" s="146">
        <f>SUM(D45:D75)</f>
        <v>978</v>
      </c>
      <c r="G76" s="94"/>
    </row>
    <row r="77" spans="1:12" x14ac:dyDescent="0.2">
      <c r="A77" s="118" t="s">
        <v>205</v>
      </c>
      <c r="B77" s="147">
        <v>0.19</v>
      </c>
      <c r="C77" s="146"/>
      <c r="D77" s="146">
        <v>5.95</v>
      </c>
      <c r="G77" s="94"/>
    </row>
    <row r="78" spans="1:12" x14ac:dyDescent="0.2">
      <c r="A78" s="130" t="s">
        <v>180</v>
      </c>
      <c r="B78" s="148">
        <f>B76*B77</f>
        <v>9908.1200000000008</v>
      </c>
      <c r="C78" s="145"/>
      <c r="D78" s="148">
        <f>D76*D77</f>
        <v>5819.1</v>
      </c>
      <c r="G78" s="94"/>
    </row>
    <row r="83" spans="2:4" x14ac:dyDescent="0.2">
      <c r="B83" s="109"/>
      <c r="C83" s="109" t="s">
        <v>202</v>
      </c>
      <c r="D83" s="109" t="s">
        <v>203</v>
      </c>
    </row>
    <row r="84" spans="2:4" x14ac:dyDescent="0.2">
      <c r="B84" s="109" t="s">
        <v>183</v>
      </c>
      <c r="C84" s="109">
        <v>0</v>
      </c>
      <c r="D84" s="109">
        <v>0</v>
      </c>
    </row>
    <row r="85" spans="2:4" x14ac:dyDescent="0.2">
      <c r="B85" s="109" t="s">
        <v>184</v>
      </c>
      <c r="C85" s="109">
        <v>0</v>
      </c>
      <c r="D85" s="109">
        <v>0</v>
      </c>
    </row>
    <row r="86" spans="2:4" x14ac:dyDescent="0.2">
      <c r="B86" s="109" t="s">
        <v>185</v>
      </c>
      <c r="C86" s="109">
        <v>1.6</v>
      </c>
      <c r="D86" s="109">
        <v>1.93</v>
      </c>
    </row>
    <row r="87" spans="2:4" x14ac:dyDescent="0.2">
      <c r="B87" s="109" t="s">
        <v>186</v>
      </c>
      <c r="C87" s="109">
        <v>7.8</v>
      </c>
      <c r="D87" s="109">
        <f>C87*1.21</f>
        <v>9.4379999999999988</v>
      </c>
    </row>
    <row r="88" spans="2:4" x14ac:dyDescent="0.2">
      <c r="B88" s="109" t="s">
        <v>187</v>
      </c>
      <c r="C88" s="109">
        <v>0.4</v>
      </c>
      <c r="D88" s="109">
        <v>0.48400000000000004</v>
      </c>
    </row>
    <row r="89" spans="2:4" x14ac:dyDescent="0.2">
      <c r="B89" s="109"/>
      <c r="C89" s="109" t="s">
        <v>167</v>
      </c>
      <c r="D89" s="110">
        <f>SUM(D86:D88)</f>
        <v>11.851999999999999</v>
      </c>
    </row>
  </sheetData>
  <mergeCells count="4">
    <mergeCell ref="J1:K1"/>
    <mergeCell ref="I41:J41"/>
    <mergeCell ref="I42:J42"/>
    <mergeCell ref="I40:J40"/>
  </mergeCell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9" tint="0.59999389629810485"/>
  </sheetPr>
  <dimension ref="B1:Y85"/>
  <sheetViews>
    <sheetView showGridLines="0" zoomScale="82" zoomScaleNormal="82" workbookViewId="0">
      <selection sqref="A1:A1048576"/>
    </sheetView>
  </sheetViews>
  <sheetFormatPr defaultRowHeight="12.75" x14ac:dyDescent="0.2"/>
  <cols>
    <col min="1" max="1" width="9" style="94" customWidth="1"/>
    <col min="2" max="2" width="15.7109375" style="94" customWidth="1"/>
    <col min="3" max="3" width="13.85546875" style="154" customWidth="1"/>
    <col min="4" max="4" width="14.5703125" style="154" customWidth="1"/>
    <col min="5" max="5" width="16.85546875" style="154" customWidth="1"/>
    <col min="6" max="6" width="12.85546875" style="154" customWidth="1"/>
    <col min="7" max="7" width="15.85546875" style="154" customWidth="1"/>
    <col min="8" max="8" width="17.140625" style="155" customWidth="1"/>
    <col min="9" max="9" width="14.140625" style="156" customWidth="1"/>
    <col min="10" max="10" width="25.42578125" style="156" customWidth="1"/>
    <col min="11" max="11" width="16.42578125" style="156" customWidth="1"/>
    <col min="12" max="12" width="18" style="193" customWidth="1"/>
    <col min="13" max="13" width="4.42578125" style="94" customWidth="1"/>
    <col min="14" max="16384" width="9.140625" style="94"/>
  </cols>
  <sheetData>
    <row r="1" spans="2:24" ht="92.25" customHeight="1" x14ac:dyDescent="0.2">
      <c r="K1" s="455" t="s">
        <v>307</v>
      </c>
      <c r="L1" s="455"/>
    </row>
    <row r="2" spans="2:24" s="157" customFormat="1" x14ac:dyDescent="0.2">
      <c r="B2" s="308" t="s">
        <v>190</v>
      </c>
      <c r="C2" s="158"/>
      <c r="D2" s="158"/>
      <c r="E2" s="158"/>
      <c r="F2" s="158"/>
      <c r="G2" s="158"/>
      <c r="H2" s="162"/>
      <c r="I2" s="160"/>
      <c r="J2" s="160"/>
      <c r="K2" s="160"/>
      <c r="L2" s="161"/>
    </row>
    <row r="3" spans="2:24" s="157" customFormat="1" x14ac:dyDescent="0.2">
      <c r="B3" s="163" t="s">
        <v>191</v>
      </c>
      <c r="C3" s="158"/>
      <c r="D3" s="158"/>
      <c r="E3" s="158"/>
      <c r="F3" s="158"/>
      <c r="G3" s="158"/>
      <c r="H3" s="159"/>
      <c r="I3" s="160"/>
      <c r="J3" s="160"/>
      <c r="K3" s="160"/>
      <c r="L3" s="161"/>
    </row>
    <row r="4" spans="2:24" s="157" customFormat="1" ht="76.5" x14ac:dyDescent="0.2">
      <c r="B4" s="214"/>
      <c r="C4" s="215" t="s">
        <v>192</v>
      </c>
      <c r="D4" s="215" t="s">
        <v>193</v>
      </c>
      <c r="E4" s="215" t="s">
        <v>194</v>
      </c>
      <c r="F4" s="215" t="s">
        <v>195</v>
      </c>
      <c r="G4" s="215" t="s">
        <v>196</v>
      </c>
      <c r="H4" s="215" t="s">
        <v>197</v>
      </c>
      <c r="I4" s="215" t="s">
        <v>198</v>
      </c>
      <c r="J4" s="423" t="s">
        <v>199</v>
      </c>
      <c r="K4" s="424" t="s">
        <v>200</v>
      </c>
      <c r="L4" s="424" t="s">
        <v>201</v>
      </c>
    </row>
    <row r="5" spans="2:24" s="157" customFormat="1" x14ac:dyDescent="0.2">
      <c r="B5" s="164">
        <v>43983</v>
      </c>
      <c r="C5" s="165">
        <v>57</v>
      </c>
      <c r="D5" s="165">
        <v>2091</v>
      </c>
      <c r="E5" s="165">
        <v>10</v>
      </c>
      <c r="F5" s="165">
        <v>50</v>
      </c>
      <c r="G5" s="165">
        <v>5</v>
      </c>
      <c r="H5" s="165">
        <v>50</v>
      </c>
      <c r="I5" s="165">
        <v>5</v>
      </c>
      <c r="J5" s="166">
        <f>C5*P16</f>
        <v>675.56399999999996</v>
      </c>
      <c r="K5" s="114">
        <f>(E5*10.64)/2</f>
        <v>53.2</v>
      </c>
      <c r="L5" s="114">
        <v>4</v>
      </c>
      <c r="M5" s="100"/>
    </row>
    <row r="6" spans="2:24" s="157" customFormat="1" x14ac:dyDescent="0.2">
      <c r="B6" s="164">
        <v>43984</v>
      </c>
      <c r="C6" s="165">
        <v>34</v>
      </c>
      <c r="D6" s="165">
        <v>1983</v>
      </c>
      <c r="E6" s="165">
        <v>7</v>
      </c>
      <c r="F6" s="165">
        <v>40</v>
      </c>
      <c r="G6" s="165">
        <v>9</v>
      </c>
      <c r="H6" s="165">
        <v>40</v>
      </c>
      <c r="I6" s="165">
        <v>9</v>
      </c>
      <c r="J6" s="166">
        <f>C6*P16</f>
        <v>402.96799999999996</v>
      </c>
      <c r="K6" s="114">
        <f t="shared" ref="K6:K36" si="0">(E6*10.64)/2</f>
        <v>37.24</v>
      </c>
      <c r="L6" s="114">
        <v>4</v>
      </c>
      <c r="M6" s="101"/>
    </row>
    <row r="7" spans="2:24" s="157" customFormat="1" x14ac:dyDescent="0.2">
      <c r="B7" s="164">
        <v>43985</v>
      </c>
      <c r="C7" s="165">
        <v>31</v>
      </c>
      <c r="D7" s="165">
        <v>1909</v>
      </c>
      <c r="E7" s="165">
        <v>8</v>
      </c>
      <c r="F7" s="165">
        <v>45</v>
      </c>
      <c r="G7" s="165">
        <v>5</v>
      </c>
      <c r="H7" s="165">
        <v>45</v>
      </c>
      <c r="I7" s="165">
        <v>5</v>
      </c>
      <c r="J7" s="166">
        <f>C7*P16</f>
        <v>367.41199999999998</v>
      </c>
      <c r="K7" s="114">
        <f t="shared" si="0"/>
        <v>42.56</v>
      </c>
      <c r="L7" s="114">
        <v>4</v>
      </c>
      <c r="M7" s="100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</row>
    <row r="8" spans="2:24" s="157" customFormat="1" x14ac:dyDescent="0.2">
      <c r="B8" s="164">
        <v>43986</v>
      </c>
      <c r="C8" s="165">
        <v>19</v>
      </c>
      <c r="D8" s="165">
        <v>1487</v>
      </c>
      <c r="E8" s="165">
        <v>6</v>
      </c>
      <c r="F8" s="165">
        <v>30</v>
      </c>
      <c r="G8" s="165">
        <v>6</v>
      </c>
      <c r="H8" s="165">
        <v>30</v>
      </c>
      <c r="I8" s="165">
        <v>6</v>
      </c>
      <c r="J8" s="166">
        <f>C8*P16</f>
        <v>225.18799999999996</v>
      </c>
      <c r="K8" s="114">
        <f t="shared" si="0"/>
        <v>31.92</v>
      </c>
      <c r="L8" s="114">
        <v>4</v>
      </c>
      <c r="N8" s="94"/>
    </row>
    <row r="9" spans="2:24" s="157" customFormat="1" x14ac:dyDescent="0.2">
      <c r="B9" s="164">
        <v>43987</v>
      </c>
      <c r="C9" s="165">
        <v>40</v>
      </c>
      <c r="D9" s="165">
        <v>1604</v>
      </c>
      <c r="E9" s="165">
        <v>6</v>
      </c>
      <c r="F9" s="165">
        <v>40</v>
      </c>
      <c r="G9" s="165">
        <v>9</v>
      </c>
      <c r="H9" s="165">
        <v>40</v>
      </c>
      <c r="I9" s="165">
        <v>9</v>
      </c>
      <c r="J9" s="166">
        <f>C9*P16</f>
        <v>474.07999999999993</v>
      </c>
      <c r="K9" s="114">
        <f t="shared" si="0"/>
        <v>31.92</v>
      </c>
      <c r="L9" s="114">
        <v>4</v>
      </c>
    </row>
    <row r="10" spans="2:24" s="157" customFormat="1" x14ac:dyDescent="0.2">
      <c r="B10" s="164">
        <v>43988</v>
      </c>
      <c r="C10" s="165">
        <v>50</v>
      </c>
      <c r="D10" s="165">
        <v>1294</v>
      </c>
      <c r="E10" s="165">
        <v>7</v>
      </c>
      <c r="F10" s="165">
        <v>36</v>
      </c>
      <c r="G10" s="165">
        <v>6</v>
      </c>
      <c r="H10" s="165">
        <v>36</v>
      </c>
      <c r="I10" s="165">
        <v>6</v>
      </c>
      <c r="J10" s="166">
        <f>P16*C10</f>
        <v>592.59999999999991</v>
      </c>
      <c r="K10" s="114">
        <f t="shared" si="0"/>
        <v>37.24</v>
      </c>
      <c r="L10" s="114">
        <v>4</v>
      </c>
      <c r="N10" s="83"/>
      <c r="O10" s="83" t="s">
        <v>202</v>
      </c>
      <c r="P10" s="83" t="s">
        <v>203</v>
      </c>
    </row>
    <row r="11" spans="2:24" s="157" customFormat="1" x14ac:dyDescent="0.2">
      <c r="B11" s="164">
        <v>43989</v>
      </c>
      <c r="C11" s="165">
        <v>0</v>
      </c>
      <c r="D11" s="165"/>
      <c r="E11" s="165"/>
      <c r="F11" s="165"/>
      <c r="G11" s="165"/>
      <c r="H11" s="165"/>
      <c r="I11" s="165"/>
      <c r="J11" s="166">
        <f>P16*C11</f>
        <v>0</v>
      </c>
      <c r="K11" s="114">
        <f t="shared" si="0"/>
        <v>0</v>
      </c>
      <c r="L11" s="114"/>
      <c r="N11" s="83" t="s">
        <v>183</v>
      </c>
      <c r="O11" s="83">
        <v>0</v>
      </c>
      <c r="P11" s="83">
        <v>0</v>
      </c>
    </row>
    <row r="12" spans="2:24" s="157" customFormat="1" x14ac:dyDescent="0.2">
      <c r="B12" s="164">
        <v>43990</v>
      </c>
      <c r="C12" s="165">
        <v>53</v>
      </c>
      <c r="D12" s="165">
        <v>1881</v>
      </c>
      <c r="E12" s="165">
        <v>9</v>
      </c>
      <c r="F12" s="165">
        <v>49</v>
      </c>
      <c r="G12" s="165">
        <v>6</v>
      </c>
      <c r="H12" s="165">
        <v>49</v>
      </c>
      <c r="I12" s="165">
        <v>6</v>
      </c>
      <c r="J12" s="166">
        <f>C12*P16</f>
        <v>628.15599999999995</v>
      </c>
      <c r="K12" s="114">
        <f t="shared" si="0"/>
        <v>47.88</v>
      </c>
      <c r="L12" s="114">
        <v>4</v>
      </c>
      <c r="N12" s="83" t="s">
        <v>184</v>
      </c>
      <c r="O12" s="83">
        <v>0</v>
      </c>
      <c r="P12" s="83">
        <v>0</v>
      </c>
    </row>
    <row r="13" spans="2:24" s="157" customFormat="1" x14ac:dyDescent="0.2">
      <c r="B13" s="164">
        <v>43991</v>
      </c>
      <c r="C13" s="167">
        <v>150</v>
      </c>
      <c r="D13" s="167">
        <v>2331</v>
      </c>
      <c r="E13" s="167">
        <v>10</v>
      </c>
      <c r="F13" s="165">
        <v>53</v>
      </c>
      <c r="G13" s="165">
        <v>6</v>
      </c>
      <c r="H13" s="165">
        <v>53</v>
      </c>
      <c r="I13" s="165">
        <v>6</v>
      </c>
      <c r="J13" s="166">
        <f>P16*C13</f>
        <v>1777.7999999999997</v>
      </c>
      <c r="K13" s="114">
        <f t="shared" si="0"/>
        <v>53.2</v>
      </c>
      <c r="L13" s="114">
        <v>4</v>
      </c>
      <c r="N13" s="83" t="s">
        <v>185</v>
      </c>
      <c r="O13" s="83">
        <v>1.6</v>
      </c>
      <c r="P13" s="83">
        <v>1.93</v>
      </c>
    </row>
    <row r="14" spans="2:24" s="157" customFormat="1" x14ac:dyDescent="0.2">
      <c r="B14" s="164">
        <v>43992</v>
      </c>
      <c r="C14" s="167">
        <v>33</v>
      </c>
      <c r="D14" s="167">
        <v>2091</v>
      </c>
      <c r="E14" s="167">
        <v>9</v>
      </c>
      <c r="F14" s="165">
        <v>46</v>
      </c>
      <c r="G14" s="165">
        <v>5</v>
      </c>
      <c r="H14" s="165">
        <v>46</v>
      </c>
      <c r="I14" s="165">
        <v>5</v>
      </c>
      <c r="J14" s="166">
        <f>C14*P16</f>
        <v>391.11599999999993</v>
      </c>
      <c r="K14" s="114">
        <f t="shared" si="0"/>
        <v>47.88</v>
      </c>
      <c r="L14" s="114">
        <v>4</v>
      </c>
      <c r="N14" s="83" t="s">
        <v>186</v>
      </c>
      <c r="O14" s="83">
        <v>7.8</v>
      </c>
      <c r="P14" s="149">
        <f>O14*1.21</f>
        <v>9.4379999999999988</v>
      </c>
    </row>
    <row r="15" spans="2:24" s="157" customFormat="1" x14ac:dyDescent="0.2">
      <c r="B15" s="164">
        <v>43993</v>
      </c>
      <c r="C15" s="167">
        <v>15</v>
      </c>
      <c r="D15" s="167">
        <v>1856</v>
      </c>
      <c r="E15" s="167">
        <v>5</v>
      </c>
      <c r="F15" s="165">
        <v>36</v>
      </c>
      <c r="G15" s="165">
        <v>4</v>
      </c>
      <c r="H15" s="165">
        <v>36</v>
      </c>
      <c r="I15" s="165">
        <v>4</v>
      </c>
      <c r="J15" s="166">
        <f>C15*P16</f>
        <v>177.77999999999997</v>
      </c>
      <c r="K15" s="114">
        <f t="shared" si="0"/>
        <v>26.6</v>
      </c>
      <c r="L15" s="114">
        <v>4</v>
      </c>
      <c r="N15" s="83" t="s">
        <v>187</v>
      </c>
      <c r="O15" s="83">
        <v>0.4</v>
      </c>
      <c r="P15" s="149">
        <v>0.48400000000000004</v>
      </c>
    </row>
    <row r="16" spans="2:24" s="157" customFormat="1" x14ac:dyDescent="0.2">
      <c r="B16" s="164">
        <v>43994</v>
      </c>
      <c r="C16" s="167">
        <v>14</v>
      </c>
      <c r="D16" s="167">
        <v>1463</v>
      </c>
      <c r="E16" s="167">
        <v>5</v>
      </c>
      <c r="F16" s="165">
        <v>29</v>
      </c>
      <c r="G16" s="165">
        <v>5</v>
      </c>
      <c r="H16" s="165">
        <v>29</v>
      </c>
      <c r="I16" s="165">
        <v>5</v>
      </c>
      <c r="J16" s="166">
        <f>C16*P16</f>
        <v>165.92799999999997</v>
      </c>
      <c r="K16" s="114">
        <f t="shared" si="0"/>
        <v>26.6</v>
      </c>
      <c r="L16" s="114">
        <v>4</v>
      </c>
      <c r="N16" s="83"/>
      <c r="O16" s="83" t="s">
        <v>167</v>
      </c>
      <c r="P16" s="149">
        <f>SUM(P13:P15)</f>
        <v>11.851999999999999</v>
      </c>
    </row>
    <row r="17" spans="2:12" s="157" customFormat="1" x14ac:dyDescent="0.2">
      <c r="B17" s="164">
        <v>43995</v>
      </c>
      <c r="C17" s="167">
        <v>39</v>
      </c>
      <c r="D17" s="167">
        <v>2118</v>
      </c>
      <c r="E17" s="167">
        <v>6</v>
      </c>
      <c r="F17" s="165">
        <v>47</v>
      </c>
      <c r="G17" s="165">
        <v>3</v>
      </c>
      <c r="H17" s="165">
        <v>47</v>
      </c>
      <c r="I17" s="165">
        <v>3</v>
      </c>
      <c r="J17" s="166">
        <f>C17*P16</f>
        <v>462.22799999999995</v>
      </c>
      <c r="K17" s="114">
        <f t="shared" si="0"/>
        <v>31.92</v>
      </c>
      <c r="L17" s="114">
        <v>4</v>
      </c>
    </row>
    <row r="18" spans="2:12" s="157" customFormat="1" x14ac:dyDescent="0.2">
      <c r="B18" s="164">
        <v>43996</v>
      </c>
      <c r="C18" s="167"/>
      <c r="D18" s="167"/>
      <c r="E18" s="167"/>
      <c r="F18" s="165"/>
      <c r="G18" s="165"/>
      <c r="H18" s="165"/>
      <c r="I18" s="165"/>
      <c r="J18" s="166">
        <f>C18*P22</f>
        <v>0</v>
      </c>
      <c r="K18" s="114">
        <f t="shared" si="0"/>
        <v>0</v>
      </c>
      <c r="L18" s="114"/>
    </row>
    <row r="19" spans="2:12" s="157" customFormat="1" x14ac:dyDescent="0.2">
      <c r="B19" s="164">
        <v>43997</v>
      </c>
      <c r="C19" s="167">
        <v>57</v>
      </c>
      <c r="D19" s="167">
        <v>2386</v>
      </c>
      <c r="E19" s="167">
        <v>8</v>
      </c>
      <c r="F19" s="165">
        <v>51</v>
      </c>
      <c r="G19" s="165">
        <v>7</v>
      </c>
      <c r="H19" s="165">
        <v>51</v>
      </c>
      <c r="I19" s="165">
        <v>7</v>
      </c>
      <c r="J19" s="166">
        <f>C19*P16</f>
        <v>675.56399999999996</v>
      </c>
      <c r="K19" s="114">
        <f t="shared" si="0"/>
        <v>42.56</v>
      </c>
      <c r="L19" s="114">
        <v>4</v>
      </c>
    </row>
    <row r="20" spans="2:12" s="157" customFormat="1" x14ac:dyDescent="0.2">
      <c r="B20" s="164">
        <v>43998</v>
      </c>
      <c r="C20" s="167">
        <v>42</v>
      </c>
      <c r="D20" s="167">
        <v>2187</v>
      </c>
      <c r="E20" s="167">
        <v>8</v>
      </c>
      <c r="F20" s="165">
        <v>49</v>
      </c>
      <c r="G20" s="165">
        <v>7</v>
      </c>
      <c r="H20" s="165">
        <v>49</v>
      </c>
      <c r="I20" s="165">
        <v>7</v>
      </c>
      <c r="J20" s="166">
        <f>C20*P16</f>
        <v>497.78399999999993</v>
      </c>
      <c r="K20" s="114">
        <f t="shared" si="0"/>
        <v>42.56</v>
      </c>
      <c r="L20" s="114">
        <v>4</v>
      </c>
    </row>
    <row r="21" spans="2:12" s="157" customFormat="1" x14ac:dyDescent="0.2">
      <c r="B21" s="164">
        <v>43999</v>
      </c>
      <c r="C21" s="167">
        <v>24</v>
      </c>
      <c r="D21" s="167">
        <v>1903</v>
      </c>
      <c r="E21" s="167">
        <v>9</v>
      </c>
      <c r="F21" s="165">
        <v>39</v>
      </c>
      <c r="G21" s="165">
        <v>6</v>
      </c>
      <c r="H21" s="165">
        <v>39</v>
      </c>
      <c r="I21" s="165">
        <v>6</v>
      </c>
      <c r="J21" s="166">
        <f>C21*P16</f>
        <v>284.44799999999998</v>
      </c>
      <c r="K21" s="114">
        <f t="shared" si="0"/>
        <v>47.88</v>
      </c>
      <c r="L21" s="114">
        <v>4</v>
      </c>
    </row>
    <row r="22" spans="2:12" s="157" customFormat="1" x14ac:dyDescent="0.2">
      <c r="B22" s="164">
        <v>44000</v>
      </c>
      <c r="C22" s="167">
        <v>9</v>
      </c>
      <c r="D22" s="167">
        <v>1317</v>
      </c>
      <c r="E22" s="167">
        <v>4</v>
      </c>
      <c r="F22" s="165">
        <v>32</v>
      </c>
      <c r="G22" s="165">
        <v>0</v>
      </c>
      <c r="H22" s="165">
        <v>32</v>
      </c>
      <c r="I22" s="165">
        <v>0</v>
      </c>
      <c r="J22" s="166">
        <f>C22*P16</f>
        <v>106.66799999999999</v>
      </c>
      <c r="K22" s="114">
        <f t="shared" si="0"/>
        <v>21.28</v>
      </c>
      <c r="L22" s="114">
        <v>4</v>
      </c>
    </row>
    <row r="23" spans="2:12" s="157" customFormat="1" x14ac:dyDescent="0.2">
      <c r="B23" s="164">
        <v>44001</v>
      </c>
      <c r="C23" s="167">
        <v>9</v>
      </c>
      <c r="D23" s="167">
        <v>1225</v>
      </c>
      <c r="E23" s="167">
        <v>5</v>
      </c>
      <c r="F23" s="165">
        <v>29</v>
      </c>
      <c r="G23" s="165">
        <v>0</v>
      </c>
      <c r="H23" s="165">
        <v>29</v>
      </c>
      <c r="I23" s="165">
        <v>0</v>
      </c>
      <c r="J23" s="166">
        <f>C23*P16</f>
        <v>106.66799999999999</v>
      </c>
      <c r="K23" s="114">
        <f t="shared" si="0"/>
        <v>26.6</v>
      </c>
      <c r="L23" s="114">
        <v>4</v>
      </c>
    </row>
    <row r="24" spans="2:12" s="157" customFormat="1" x14ac:dyDescent="0.2">
      <c r="B24" s="164">
        <v>44002</v>
      </c>
      <c r="C24" s="167">
        <v>11</v>
      </c>
      <c r="D24" s="167">
        <v>1159</v>
      </c>
      <c r="E24" s="167">
        <v>4</v>
      </c>
      <c r="F24" s="165">
        <v>25</v>
      </c>
      <c r="G24" s="165"/>
      <c r="H24" s="165">
        <v>25</v>
      </c>
      <c r="I24" s="165"/>
      <c r="J24" s="166">
        <f>C24*P16</f>
        <v>130.37199999999999</v>
      </c>
      <c r="K24" s="114">
        <f t="shared" si="0"/>
        <v>21.28</v>
      </c>
      <c r="L24" s="114">
        <v>4</v>
      </c>
    </row>
    <row r="25" spans="2:12" s="157" customFormat="1" x14ac:dyDescent="0.2">
      <c r="B25" s="164">
        <v>44003</v>
      </c>
      <c r="C25" s="167"/>
      <c r="D25" s="168"/>
      <c r="E25" s="168"/>
      <c r="F25" s="169"/>
      <c r="G25" s="169"/>
      <c r="H25" s="169"/>
      <c r="I25" s="169"/>
      <c r="J25" s="166">
        <f>C25*P36</f>
        <v>0</v>
      </c>
      <c r="K25" s="114">
        <f t="shared" si="0"/>
        <v>0</v>
      </c>
      <c r="L25" s="114"/>
    </row>
    <row r="26" spans="2:12" s="157" customFormat="1" x14ac:dyDescent="0.2">
      <c r="B26" s="164">
        <v>44004</v>
      </c>
      <c r="C26" s="170">
        <v>19</v>
      </c>
      <c r="D26" s="117">
        <v>1656</v>
      </c>
      <c r="E26" s="117">
        <v>7</v>
      </c>
      <c r="F26" s="114">
        <v>41</v>
      </c>
      <c r="G26" s="114"/>
      <c r="H26" s="114">
        <v>41</v>
      </c>
      <c r="I26" s="114"/>
      <c r="J26" s="166">
        <f>C26*P16</f>
        <v>225.18799999999996</v>
      </c>
      <c r="K26" s="114">
        <f t="shared" si="0"/>
        <v>37.24</v>
      </c>
      <c r="L26" s="114">
        <v>4</v>
      </c>
    </row>
    <row r="27" spans="2:12" s="157" customFormat="1" x14ac:dyDescent="0.2">
      <c r="B27" s="164">
        <v>44005</v>
      </c>
      <c r="C27" s="170"/>
      <c r="D27" s="117"/>
      <c r="E27" s="117"/>
      <c r="F27" s="114"/>
      <c r="G27" s="114"/>
      <c r="H27" s="114"/>
      <c r="I27" s="114"/>
      <c r="J27" s="166">
        <f>C27*P38</f>
        <v>0</v>
      </c>
      <c r="K27" s="114">
        <f t="shared" si="0"/>
        <v>0</v>
      </c>
      <c r="L27" s="114">
        <v>4</v>
      </c>
    </row>
    <row r="28" spans="2:12" s="157" customFormat="1" x14ac:dyDescent="0.2">
      <c r="B28" s="164">
        <v>44006</v>
      </c>
      <c r="C28" s="170"/>
      <c r="D28" s="117"/>
      <c r="E28" s="117"/>
      <c r="F28" s="114"/>
      <c r="G28" s="114"/>
      <c r="H28" s="114"/>
      <c r="I28" s="114"/>
      <c r="J28" s="166">
        <f>C28*P39</f>
        <v>0</v>
      </c>
      <c r="K28" s="114">
        <f t="shared" si="0"/>
        <v>0</v>
      </c>
      <c r="L28" s="114">
        <v>4</v>
      </c>
    </row>
    <row r="29" spans="2:12" s="157" customFormat="1" x14ac:dyDescent="0.2">
      <c r="B29" s="164">
        <v>44007</v>
      </c>
      <c r="C29" s="170">
        <v>20</v>
      </c>
      <c r="D29" s="117">
        <v>1790</v>
      </c>
      <c r="E29" s="117">
        <v>6</v>
      </c>
      <c r="F29" s="114">
        <v>41</v>
      </c>
      <c r="G29" s="114">
        <v>3</v>
      </c>
      <c r="H29" s="114">
        <v>41</v>
      </c>
      <c r="I29" s="114">
        <v>3</v>
      </c>
      <c r="J29" s="166">
        <f>C29*P16</f>
        <v>237.03999999999996</v>
      </c>
      <c r="K29" s="114">
        <f t="shared" si="0"/>
        <v>31.92</v>
      </c>
      <c r="L29" s="114">
        <v>4</v>
      </c>
    </row>
    <row r="30" spans="2:12" s="157" customFormat="1" x14ac:dyDescent="0.2">
      <c r="B30" s="164">
        <v>44008</v>
      </c>
      <c r="C30" s="170">
        <v>23</v>
      </c>
      <c r="D30" s="117">
        <v>1903</v>
      </c>
      <c r="E30" s="117">
        <v>7</v>
      </c>
      <c r="F30" s="114">
        <v>43</v>
      </c>
      <c r="G30" s="114">
        <v>7</v>
      </c>
      <c r="H30" s="114">
        <v>43</v>
      </c>
      <c r="I30" s="114">
        <v>7</v>
      </c>
      <c r="J30" s="166">
        <f>C30*P16</f>
        <v>272.59599999999995</v>
      </c>
      <c r="K30" s="114">
        <f t="shared" si="0"/>
        <v>37.24</v>
      </c>
      <c r="L30" s="114">
        <v>4</v>
      </c>
    </row>
    <row r="31" spans="2:12" s="157" customFormat="1" x14ac:dyDescent="0.2">
      <c r="B31" s="164">
        <v>44009</v>
      </c>
      <c r="C31" s="170">
        <v>22</v>
      </c>
      <c r="D31" s="117">
        <v>1840</v>
      </c>
      <c r="E31" s="117">
        <v>8</v>
      </c>
      <c r="F31" s="114">
        <v>40</v>
      </c>
      <c r="G31" s="114">
        <v>4</v>
      </c>
      <c r="H31" s="114">
        <v>39</v>
      </c>
      <c r="I31" s="114">
        <v>4</v>
      </c>
      <c r="J31" s="166">
        <f>C31*P16</f>
        <v>260.74399999999997</v>
      </c>
      <c r="K31" s="114">
        <f t="shared" si="0"/>
        <v>42.56</v>
      </c>
      <c r="L31" s="114">
        <v>4</v>
      </c>
    </row>
    <row r="32" spans="2:12" s="157" customFormat="1" x14ac:dyDescent="0.2">
      <c r="B32" s="164">
        <v>44010</v>
      </c>
      <c r="C32" s="170"/>
      <c r="D32" s="117"/>
      <c r="E32" s="117"/>
      <c r="F32" s="114"/>
      <c r="G32" s="114"/>
      <c r="H32" s="114"/>
      <c r="I32" s="114"/>
      <c r="J32" s="166">
        <f>C32*P42</f>
        <v>0</v>
      </c>
      <c r="K32" s="114">
        <f t="shared" si="0"/>
        <v>0</v>
      </c>
      <c r="L32" s="114"/>
    </row>
    <row r="33" spans="2:25" s="157" customFormat="1" x14ac:dyDescent="0.2">
      <c r="B33" s="164">
        <v>44011</v>
      </c>
      <c r="C33" s="170">
        <v>43</v>
      </c>
      <c r="D33" s="117">
        <v>2212</v>
      </c>
      <c r="E33" s="117">
        <v>11</v>
      </c>
      <c r="F33" s="114">
        <v>57</v>
      </c>
      <c r="G33" s="114">
        <v>3</v>
      </c>
      <c r="H33" s="114">
        <v>57</v>
      </c>
      <c r="I33" s="114">
        <v>3</v>
      </c>
      <c r="J33" s="166">
        <f>C33*P16</f>
        <v>509.63599999999991</v>
      </c>
      <c r="K33" s="114">
        <f t="shared" si="0"/>
        <v>58.52</v>
      </c>
      <c r="L33" s="114">
        <v>4</v>
      </c>
    </row>
    <row r="34" spans="2:25" s="157" customFormat="1" x14ac:dyDescent="0.2">
      <c r="B34" s="171">
        <v>44012</v>
      </c>
      <c r="C34" s="172">
        <v>75</v>
      </c>
      <c r="D34" s="173">
        <v>2144</v>
      </c>
      <c r="E34" s="173">
        <v>6</v>
      </c>
      <c r="F34" s="174">
        <v>46</v>
      </c>
      <c r="G34" s="174">
        <v>7</v>
      </c>
      <c r="H34" s="174">
        <v>46</v>
      </c>
      <c r="I34" s="174">
        <v>7</v>
      </c>
      <c r="J34" s="175">
        <f>C34*P16</f>
        <v>888.89999999999986</v>
      </c>
      <c r="K34" s="174">
        <f t="shared" si="0"/>
        <v>31.92</v>
      </c>
      <c r="L34" s="174">
        <v>4</v>
      </c>
    </row>
    <row r="35" spans="2:25" s="157" customFormat="1" ht="25.5" x14ac:dyDescent="0.2">
      <c r="B35" s="176" t="s">
        <v>204</v>
      </c>
      <c r="C35" s="177">
        <f>SUM(C5:C34)</f>
        <v>889</v>
      </c>
      <c r="D35" s="177">
        <f>SUM(D5:D34)</f>
        <v>43830</v>
      </c>
      <c r="E35" s="178"/>
      <c r="F35" s="179">
        <f>SUM(F5:F34)</f>
        <v>994</v>
      </c>
      <c r="G35" s="179">
        <f>SUM(G5:G34)</f>
        <v>113</v>
      </c>
      <c r="H35" s="179">
        <f>SUM(H5:H34)</f>
        <v>993</v>
      </c>
      <c r="I35" s="179">
        <f>SUM(I5:I34)</f>
        <v>113</v>
      </c>
      <c r="J35" s="180"/>
      <c r="K35" s="114">
        <f t="shared" si="0"/>
        <v>0</v>
      </c>
      <c r="L35" s="181">
        <f>SUM(L5:L34)</f>
        <v>104</v>
      </c>
      <c r="M35" s="153"/>
      <c r="N35" s="153"/>
      <c r="O35" s="153"/>
      <c r="P35" s="153"/>
      <c r="Q35" s="153"/>
    </row>
    <row r="36" spans="2:25" s="157" customFormat="1" x14ac:dyDescent="0.2">
      <c r="B36" s="182"/>
      <c r="C36" s="136" t="s">
        <v>205</v>
      </c>
      <c r="D36" s="183">
        <v>0.19</v>
      </c>
      <c r="E36" s="135"/>
      <c r="F36" s="184">
        <v>5.95</v>
      </c>
      <c r="G36" s="184">
        <f>F36*2</f>
        <v>11.9</v>
      </c>
      <c r="H36" s="114">
        <v>7.5</v>
      </c>
      <c r="I36" s="114">
        <f>H36*2</f>
        <v>15</v>
      </c>
      <c r="J36" s="185"/>
      <c r="K36" s="116">
        <f t="shared" si="0"/>
        <v>0</v>
      </c>
      <c r="L36" s="186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</row>
    <row r="37" spans="2:25" s="157" customFormat="1" x14ac:dyDescent="0.2">
      <c r="B37" s="187"/>
      <c r="C37" s="188" t="s">
        <v>180</v>
      </c>
      <c r="D37" s="189">
        <f>D35*D36</f>
        <v>8327.7000000000007</v>
      </c>
      <c r="E37" s="190"/>
      <c r="F37" s="189">
        <f>F35*F36</f>
        <v>5914.3</v>
      </c>
      <c r="G37" s="189">
        <f>G35*G36</f>
        <v>1344.7</v>
      </c>
      <c r="H37" s="189">
        <f>H35*H36</f>
        <v>7447.5</v>
      </c>
      <c r="I37" s="191">
        <f>I35*I36</f>
        <v>1695</v>
      </c>
      <c r="J37" s="191">
        <f>SUM(J5:J36)</f>
        <v>10536.428</v>
      </c>
      <c r="K37" s="189">
        <f>SUM(K5:K36)</f>
        <v>909.71999999999991</v>
      </c>
      <c r="L37" s="189">
        <f>L35*16.54</f>
        <v>1720.1599999999999</v>
      </c>
      <c r="M37" s="153"/>
      <c r="N37" s="153"/>
      <c r="O37" s="153"/>
      <c r="P37" s="153"/>
      <c r="Q37" s="153"/>
      <c r="R37" s="153"/>
      <c r="S37" s="153"/>
    </row>
    <row r="38" spans="2:25" x14ac:dyDescent="0.2">
      <c r="D38" s="192"/>
      <c r="M38" s="77"/>
      <c r="N38" s="77"/>
      <c r="O38" s="77"/>
      <c r="P38" s="77"/>
      <c r="Q38" s="77"/>
      <c r="R38" s="77"/>
      <c r="S38" s="77"/>
      <c r="T38" s="77"/>
      <c r="U38" s="77"/>
      <c r="V38" s="77"/>
    </row>
    <row r="39" spans="2:25" ht="13.5" x14ac:dyDescent="0.2">
      <c r="I39" s="194"/>
      <c r="J39" s="137"/>
      <c r="K39" s="138" t="s">
        <v>260</v>
      </c>
      <c r="L39" s="74">
        <f>D37+F37+G37+H37+I37+J37+K37+L37+C74+E74</f>
        <v>50328.508000000002</v>
      </c>
      <c r="M39" s="77"/>
      <c r="N39" s="77"/>
      <c r="O39" s="77"/>
      <c r="P39" s="77"/>
      <c r="Q39" s="77"/>
      <c r="R39" s="77"/>
      <c r="S39" s="77"/>
      <c r="T39" s="77"/>
    </row>
    <row r="40" spans="2:25" x14ac:dyDescent="0.2">
      <c r="B40" s="163" t="s">
        <v>206</v>
      </c>
      <c r="L40" s="195"/>
      <c r="M40" s="77"/>
      <c r="N40" s="77"/>
    </row>
    <row r="41" spans="2:25" ht="63.75" x14ac:dyDescent="0.2">
      <c r="B41" s="196"/>
      <c r="C41" s="197" t="s">
        <v>193</v>
      </c>
      <c r="D41" s="197" t="s">
        <v>194</v>
      </c>
      <c r="E41" s="197" t="s">
        <v>195</v>
      </c>
      <c r="F41" s="198"/>
      <c r="G41" s="199"/>
      <c r="H41" s="199"/>
      <c r="I41" s="200"/>
      <c r="J41" s="200"/>
      <c r="K41" s="200"/>
      <c r="L41" s="199"/>
    </row>
    <row r="42" spans="2:25" x14ac:dyDescent="0.2">
      <c r="B42" s="201">
        <v>43983</v>
      </c>
      <c r="C42" s="202">
        <v>1459</v>
      </c>
      <c r="D42" s="202">
        <v>5</v>
      </c>
      <c r="E42" s="202">
        <v>35</v>
      </c>
      <c r="F42" s="203"/>
      <c r="G42" s="199"/>
      <c r="H42" s="199"/>
      <c r="I42" s="200"/>
      <c r="J42" s="200"/>
      <c r="K42" s="200"/>
      <c r="L42" s="204"/>
    </row>
    <row r="43" spans="2:25" x14ac:dyDescent="0.2">
      <c r="B43" s="201">
        <v>43984</v>
      </c>
      <c r="C43" s="202">
        <v>1039</v>
      </c>
      <c r="D43" s="202">
        <v>4</v>
      </c>
      <c r="E43" s="202">
        <v>29</v>
      </c>
      <c r="F43" s="203"/>
      <c r="G43" s="199"/>
      <c r="H43" s="199"/>
      <c r="I43" s="200"/>
      <c r="J43" s="200"/>
      <c r="K43" s="200"/>
      <c r="L43" s="199"/>
    </row>
    <row r="44" spans="2:25" x14ac:dyDescent="0.2">
      <c r="B44" s="201">
        <v>43985</v>
      </c>
      <c r="C44" s="202">
        <v>1459</v>
      </c>
      <c r="D44" s="202">
        <v>5</v>
      </c>
      <c r="E44" s="202">
        <v>35</v>
      </c>
      <c r="F44" s="203"/>
      <c r="G44" s="199"/>
      <c r="H44" s="199"/>
      <c r="I44" s="200"/>
      <c r="J44" s="200"/>
      <c r="K44" s="200"/>
      <c r="L44" s="199"/>
    </row>
    <row r="45" spans="2:25" x14ac:dyDescent="0.2">
      <c r="B45" s="201">
        <v>43986</v>
      </c>
      <c r="C45" s="202">
        <v>1039</v>
      </c>
      <c r="D45" s="202">
        <v>4</v>
      </c>
      <c r="E45" s="202">
        <v>29</v>
      </c>
      <c r="F45" s="203"/>
      <c r="G45" s="199"/>
      <c r="H45" s="199"/>
      <c r="I45" s="200"/>
      <c r="J45" s="200"/>
      <c r="K45" s="200"/>
      <c r="L45" s="199"/>
    </row>
    <row r="46" spans="2:25" x14ac:dyDescent="0.2">
      <c r="B46" s="201">
        <v>43987</v>
      </c>
      <c r="C46" s="202">
        <v>1459</v>
      </c>
      <c r="D46" s="202">
        <v>5</v>
      </c>
      <c r="E46" s="202">
        <v>35</v>
      </c>
      <c r="F46" s="203"/>
      <c r="G46" s="199"/>
      <c r="H46" s="199"/>
      <c r="I46" s="200"/>
      <c r="J46" s="200"/>
      <c r="K46" s="200"/>
      <c r="L46" s="199"/>
    </row>
    <row r="47" spans="2:25" x14ac:dyDescent="0.2">
      <c r="B47" s="201">
        <v>43988</v>
      </c>
      <c r="C47" s="202">
        <v>1310</v>
      </c>
      <c r="D47" s="202">
        <v>4</v>
      </c>
      <c r="E47" s="202">
        <v>25</v>
      </c>
      <c r="F47" s="203"/>
      <c r="G47" s="199"/>
      <c r="H47" s="199"/>
      <c r="I47" s="200"/>
      <c r="J47" s="200"/>
      <c r="K47" s="200"/>
      <c r="L47" s="199"/>
    </row>
    <row r="48" spans="2:25" x14ac:dyDescent="0.2">
      <c r="B48" s="201">
        <v>43989</v>
      </c>
      <c r="C48" s="202">
        <v>1610</v>
      </c>
      <c r="D48" s="202">
        <v>4</v>
      </c>
      <c r="E48" s="202">
        <v>25</v>
      </c>
      <c r="F48" s="203"/>
      <c r="G48" s="199"/>
      <c r="H48" s="199"/>
      <c r="I48" s="200"/>
      <c r="J48" s="200"/>
      <c r="K48" s="200"/>
      <c r="L48" s="199"/>
    </row>
    <row r="49" spans="2:12" x14ac:dyDescent="0.2">
      <c r="B49" s="201">
        <v>43990</v>
      </c>
      <c r="C49" s="202">
        <v>1459</v>
      </c>
      <c r="D49" s="202">
        <v>5</v>
      </c>
      <c r="E49" s="202">
        <v>35</v>
      </c>
      <c r="F49" s="203"/>
      <c r="G49" s="199"/>
      <c r="H49" s="199"/>
      <c r="I49" s="200"/>
      <c r="J49" s="200"/>
      <c r="K49" s="200"/>
      <c r="L49" s="199"/>
    </row>
    <row r="50" spans="2:12" x14ac:dyDescent="0.2">
      <c r="B50" s="201">
        <v>43991</v>
      </c>
      <c r="C50" s="202">
        <v>1039</v>
      </c>
      <c r="D50" s="202">
        <v>4</v>
      </c>
      <c r="E50" s="202">
        <v>29</v>
      </c>
      <c r="F50" s="203"/>
      <c r="G50" s="199"/>
      <c r="H50" s="199"/>
      <c r="I50" s="200"/>
      <c r="J50" s="200"/>
      <c r="K50" s="200"/>
      <c r="L50" s="199"/>
    </row>
    <row r="51" spans="2:12" x14ac:dyDescent="0.2">
      <c r="B51" s="201">
        <v>43992</v>
      </c>
      <c r="C51" s="202">
        <v>1459</v>
      </c>
      <c r="D51" s="202">
        <v>5</v>
      </c>
      <c r="E51" s="202">
        <v>35</v>
      </c>
      <c r="F51" s="203"/>
      <c r="G51" s="199"/>
      <c r="H51" s="199"/>
      <c r="I51" s="200"/>
      <c r="J51" s="200"/>
      <c r="K51" s="200"/>
      <c r="L51" s="199"/>
    </row>
    <row r="52" spans="2:12" x14ac:dyDescent="0.2">
      <c r="B52" s="201">
        <v>43993</v>
      </c>
      <c r="C52" s="202">
        <v>1039</v>
      </c>
      <c r="D52" s="202">
        <v>4</v>
      </c>
      <c r="E52" s="202">
        <v>29</v>
      </c>
      <c r="F52" s="203"/>
      <c r="G52" s="199"/>
      <c r="H52" s="199"/>
      <c r="I52" s="200"/>
      <c r="J52" s="200"/>
      <c r="K52" s="200"/>
      <c r="L52" s="199"/>
    </row>
    <row r="53" spans="2:12" x14ac:dyDescent="0.2">
      <c r="B53" s="201">
        <v>43994</v>
      </c>
      <c r="C53" s="202">
        <v>1459</v>
      </c>
      <c r="D53" s="202">
        <v>5</v>
      </c>
      <c r="E53" s="202">
        <v>35</v>
      </c>
      <c r="F53" s="203"/>
      <c r="G53" s="199"/>
      <c r="H53" s="199"/>
      <c r="I53" s="200"/>
      <c r="J53" s="200"/>
      <c r="K53" s="200"/>
      <c r="L53" s="199"/>
    </row>
    <row r="54" spans="2:12" x14ac:dyDescent="0.2">
      <c r="B54" s="201">
        <v>43995</v>
      </c>
      <c r="C54" s="202">
        <v>1459</v>
      </c>
      <c r="D54" s="202">
        <v>5</v>
      </c>
      <c r="E54" s="202">
        <v>35</v>
      </c>
      <c r="F54" s="203"/>
      <c r="G54" s="199"/>
      <c r="H54" s="199"/>
      <c r="I54" s="200"/>
      <c r="J54" s="200"/>
      <c r="K54" s="200"/>
      <c r="L54" s="199"/>
    </row>
    <row r="55" spans="2:12" x14ac:dyDescent="0.2">
      <c r="B55" s="201">
        <v>43996</v>
      </c>
      <c r="C55" s="202">
        <v>1310</v>
      </c>
      <c r="D55" s="202">
        <v>4</v>
      </c>
      <c r="E55" s="202">
        <v>25</v>
      </c>
      <c r="F55" s="203"/>
      <c r="G55" s="199"/>
      <c r="H55" s="199"/>
      <c r="I55" s="200"/>
      <c r="J55" s="200"/>
      <c r="K55" s="200"/>
      <c r="L55" s="199"/>
    </row>
    <row r="56" spans="2:12" x14ac:dyDescent="0.2">
      <c r="B56" s="201">
        <v>43997</v>
      </c>
      <c r="C56" s="202">
        <v>1459</v>
      </c>
      <c r="D56" s="202">
        <v>5</v>
      </c>
      <c r="E56" s="202">
        <v>35</v>
      </c>
      <c r="F56" s="203"/>
      <c r="G56" s="199"/>
      <c r="H56" s="199"/>
      <c r="I56" s="200"/>
      <c r="J56" s="200"/>
      <c r="K56" s="200"/>
      <c r="L56" s="199"/>
    </row>
    <row r="57" spans="2:12" x14ac:dyDescent="0.2">
      <c r="B57" s="201">
        <v>43998</v>
      </c>
      <c r="C57" s="202">
        <v>1039</v>
      </c>
      <c r="D57" s="202">
        <v>4</v>
      </c>
      <c r="E57" s="202">
        <v>29</v>
      </c>
      <c r="F57" s="203"/>
      <c r="G57" s="199"/>
      <c r="H57" s="199"/>
      <c r="I57" s="200"/>
      <c r="J57" s="200"/>
      <c r="K57" s="200"/>
      <c r="L57" s="199"/>
    </row>
    <row r="58" spans="2:12" x14ac:dyDescent="0.2">
      <c r="B58" s="201">
        <v>43999</v>
      </c>
      <c r="C58" s="202">
        <v>1459</v>
      </c>
      <c r="D58" s="202">
        <v>5</v>
      </c>
      <c r="E58" s="202">
        <v>35</v>
      </c>
      <c r="F58" s="203"/>
      <c r="G58" s="199"/>
      <c r="H58" s="199"/>
      <c r="I58" s="200"/>
      <c r="J58" s="200"/>
      <c r="K58" s="200"/>
      <c r="L58" s="199"/>
    </row>
    <row r="59" spans="2:12" x14ac:dyDescent="0.2">
      <c r="B59" s="201">
        <v>44000</v>
      </c>
      <c r="C59" s="202">
        <v>1039</v>
      </c>
      <c r="D59" s="202">
        <v>4</v>
      </c>
      <c r="E59" s="202">
        <v>29</v>
      </c>
      <c r="F59" s="203"/>
      <c r="G59" s="199"/>
      <c r="H59" s="199"/>
      <c r="I59" s="200"/>
      <c r="J59" s="200"/>
      <c r="K59" s="200"/>
      <c r="L59" s="199"/>
    </row>
    <row r="60" spans="2:12" x14ac:dyDescent="0.2">
      <c r="B60" s="201">
        <v>44001</v>
      </c>
      <c r="C60" s="202">
        <v>1459</v>
      </c>
      <c r="D60" s="202">
        <v>5</v>
      </c>
      <c r="E60" s="202">
        <v>35</v>
      </c>
      <c r="F60" s="203"/>
      <c r="G60" s="199"/>
      <c r="H60" s="199"/>
      <c r="I60" s="200"/>
      <c r="J60" s="200"/>
      <c r="K60" s="200"/>
      <c r="L60" s="199"/>
    </row>
    <row r="61" spans="2:12" x14ac:dyDescent="0.2">
      <c r="B61" s="201">
        <v>44002</v>
      </c>
      <c r="C61" s="202">
        <v>1010</v>
      </c>
      <c r="D61" s="202">
        <v>4</v>
      </c>
      <c r="E61" s="202">
        <v>25</v>
      </c>
      <c r="F61" s="203"/>
      <c r="G61" s="199"/>
      <c r="H61" s="199"/>
      <c r="I61" s="200"/>
      <c r="J61" s="200"/>
      <c r="K61" s="200"/>
      <c r="L61" s="199"/>
    </row>
    <row r="62" spans="2:12" x14ac:dyDescent="0.2">
      <c r="B62" s="201">
        <v>44003</v>
      </c>
      <c r="C62" s="202">
        <v>1015</v>
      </c>
      <c r="D62" s="202">
        <v>4</v>
      </c>
      <c r="E62" s="202">
        <v>25</v>
      </c>
      <c r="F62" s="203"/>
      <c r="G62" s="199"/>
      <c r="H62" s="199"/>
      <c r="I62" s="200"/>
      <c r="J62" s="200"/>
      <c r="K62" s="200"/>
      <c r="L62" s="199"/>
    </row>
    <row r="63" spans="2:12" x14ac:dyDescent="0.2">
      <c r="B63" s="201">
        <v>44004</v>
      </c>
      <c r="C63" s="202">
        <v>1015</v>
      </c>
      <c r="D63" s="202">
        <v>4</v>
      </c>
      <c r="E63" s="202">
        <v>25</v>
      </c>
      <c r="F63" s="203"/>
      <c r="G63" s="199"/>
      <c r="H63" s="199"/>
      <c r="I63" s="200"/>
      <c r="J63" s="200"/>
      <c r="K63" s="200"/>
      <c r="L63" s="199"/>
    </row>
    <row r="64" spans="2:12" x14ac:dyDescent="0.2">
      <c r="B64" s="201">
        <v>44005</v>
      </c>
      <c r="C64" s="202">
        <v>1025</v>
      </c>
      <c r="D64" s="202">
        <v>4</v>
      </c>
      <c r="E64" s="202">
        <v>25</v>
      </c>
      <c r="F64" s="203"/>
      <c r="G64" s="199"/>
      <c r="H64" s="199"/>
      <c r="I64" s="200"/>
      <c r="J64" s="200"/>
      <c r="K64" s="200"/>
      <c r="L64" s="199"/>
    </row>
    <row r="65" spans="2:12" x14ac:dyDescent="0.2">
      <c r="B65" s="201">
        <v>44006</v>
      </c>
      <c r="C65" s="202">
        <v>1025</v>
      </c>
      <c r="D65" s="202">
        <v>4</v>
      </c>
      <c r="E65" s="202">
        <v>25</v>
      </c>
      <c r="F65" s="203"/>
      <c r="G65" s="199"/>
      <c r="H65" s="199"/>
      <c r="I65" s="200"/>
      <c r="J65" s="200"/>
      <c r="K65" s="200"/>
      <c r="L65" s="199"/>
    </row>
    <row r="66" spans="2:12" x14ac:dyDescent="0.2">
      <c r="B66" s="201">
        <v>44007</v>
      </c>
      <c r="C66" s="202">
        <v>1039</v>
      </c>
      <c r="D66" s="202">
        <v>4</v>
      </c>
      <c r="E66" s="202">
        <v>29</v>
      </c>
      <c r="F66" s="203"/>
      <c r="G66" s="199"/>
      <c r="H66" s="199"/>
      <c r="I66" s="200"/>
      <c r="J66" s="200"/>
      <c r="K66" s="200"/>
      <c r="L66" s="199"/>
    </row>
    <row r="67" spans="2:12" x14ac:dyDescent="0.2">
      <c r="B67" s="201">
        <v>44008</v>
      </c>
      <c r="C67" s="202">
        <v>1459</v>
      </c>
      <c r="D67" s="202">
        <v>5</v>
      </c>
      <c r="E67" s="202">
        <v>35</v>
      </c>
      <c r="F67" s="203"/>
      <c r="G67" s="199"/>
      <c r="H67" s="199"/>
      <c r="I67" s="200"/>
      <c r="J67" s="200"/>
      <c r="K67" s="200"/>
      <c r="L67" s="199"/>
    </row>
    <row r="68" spans="2:12" x14ac:dyDescent="0.2">
      <c r="B68" s="201">
        <v>44009</v>
      </c>
      <c r="C68" s="202">
        <v>1025</v>
      </c>
      <c r="D68" s="202">
        <v>4</v>
      </c>
      <c r="E68" s="202">
        <v>25</v>
      </c>
      <c r="F68" s="203"/>
      <c r="G68" s="199"/>
      <c r="H68" s="199"/>
      <c r="I68" s="200"/>
      <c r="J68" s="200"/>
      <c r="K68" s="200"/>
      <c r="L68" s="199"/>
    </row>
    <row r="69" spans="2:12" x14ac:dyDescent="0.2">
      <c r="B69" s="201">
        <v>44010</v>
      </c>
      <c r="C69" s="202">
        <v>1025</v>
      </c>
      <c r="D69" s="202">
        <v>4</v>
      </c>
      <c r="E69" s="202">
        <v>25</v>
      </c>
      <c r="F69" s="203"/>
      <c r="G69" s="199"/>
      <c r="H69" s="199"/>
      <c r="I69" s="200"/>
      <c r="J69" s="200"/>
      <c r="K69" s="200"/>
      <c r="L69" s="199"/>
    </row>
    <row r="70" spans="2:12" x14ac:dyDescent="0.2">
      <c r="B70" s="201">
        <v>44011</v>
      </c>
      <c r="C70" s="202">
        <v>1459</v>
      </c>
      <c r="D70" s="202">
        <v>5</v>
      </c>
      <c r="E70" s="202">
        <v>35</v>
      </c>
      <c r="F70" s="203"/>
      <c r="G70" s="199"/>
      <c r="H70" s="199"/>
      <c r="I70" s="200"/>
      <c r="J70" s="200"/>
      <c r="K70" s="200"/>
      <c r="L70" s="199"/>
    </row>
    <row r="71" spans="2:12" x14ac:dyDescent="0.2">
      <c r="B71" s="205">
        <v>44012</v>
      </c>
      <c r="C71" s="202">
        <v>1039</v>
      </c>
      <c r="D71" s="202">
        <v>4</v>
      </c>
      <c r="E71" s="202">
        <v>29</v>
      </c>
      <c r="F71" s="203"/>
      <c r="G71" s="199"/>
      <c r="H71" s="199"/>
      <c r="I71" s="200"/>
      <c r="J71" s="200"/>
      <c r="K71" s="200"/>
      <c r="L71" s="199"/>
    </row>
    <row r="72" spans="2:12" x14ac:dyDescent="0.2">
      <c r="B72" s="206" t="s">
        <v>207</v>
      </c>
      <c r="C72" s="207">
        <f>SUM(C42:C71)</f>
        <v>37190</v>
      </c>
      <c r="D72" s="208"/>
      <c r="E72" s="208">
        <f>SUM(E42:E71)</f>
        <v>902</v>
      </c>
      <c r="H72" s="154"/>
    </row>
    <row r="73" spans="2:12" x14ac:dyDescent="0.2">
      <c r="B73" s="206" t="s">
        <v>205</v>
      </c>
      <c r="C73" s="209">
        <v>0.19</v>
      </c>
      <c r="D73" s="208"/>
      <c r="E73" s="208">
        <v>5.95</v>
      </c>
      <c r="H73" s="154"/>
    </row>
    <row r="74" spans="2:12" ht="25.5" x14ac:dyDescent="0.2">
      <c r="B74" s="210" t="s">
        <v>180</v>
      </c>
      <c r="C74" s="211">
        <f>C72*C73</f>
        <v>7066.1</v>
      </c>
      <c r="D74" s="207"/>
      <c r="E74" s="211">
        <f>E72*E73</f>
        <v>5366.9000000000005</v>
      </c>
      <c r="H74" s="154"/>
    </row>
    <row r="78" spans="2:12" x14ac:dyDescent="0.2">
      <c r="C78" s="158"/>
      <c r="D78" s="158"/>
      <c r="E78" s="158"/>
    </row>
    <row r="79" spans="2:12" x14ac:dyDescent="0.2">
      <c r="C79" s="212"/>
      <c r="D79" s="212" t="s">
        <v>202</v>
      </c>
      <c r="E79" s="212" t="s">
        <v>203</v>
      </c>
    </row>
    <row r="80" spans="2:12" x14ac:dyDescent="0.2">
      <c r="C80" s="212" t="s">
        <v>183</v>
      </c>
      <c r="D80" s="212">
        <v>0</v>
      </c>
      <c r="E80" s="212">
        <v>0</v>
      </c>
    </row>
    <row r="81" spans="3:5" x14ac:dyDescent="0.2">
      <c r="C81" s="212" t="s">
        <v>184</v>
      </c>
      <c r="D81" s="212">
        <v>0</v>
      </c>
      <c r="E81" s="212">
        <v>0</v>
      </c>
    </row>
    <row r="82" spans="3:5" x14ac:dyDescent="0.2">
      <c r="C82" s="212" t="s">
        <v>185</v>
      </c>
      <c r="D82" s="212">
        <v>1.6</v>
      </c>
      <c r="E82" s="212">
        <v>1.93</v>
      </c>
    </row>
    <row r="83" spans="3:5" x14ac:dyDescent="0.2">
      <c r="C83" s="212" t="s">
        <v>186</v>
      </c>
      <c r="D83" s="212">
        <v>7.8</v>
      </c>
      <c r="E83" s="213">
        <f>D83*1.21</f>
        <v>9.4379999999999988</v>
      </c>
    </row>
    <row r="84" spans="3:5" x14ac:dyDescent="0.2">
      <c r="C84" s="212" t="s">
        <v>187</v>
      </c>
      <c r="D84" s="212">
        <v>0.4</v>
      </c>
      <c r="E84" s="213">
        <v>0.48400000000000004</v>
      </c>
    </row>
    <row r="85" spans="3:5" x14ac:dyDescent="0.2">
      <c r="C85" s="212"/>
      <c r="D85" s="212" t="s">
        <v>167</v>
      </c>
      <c r="E85" s="213">
        <f>SUM(E82:E84)</f>
        <v>11.851999999999999</v>
      </c>
    </row>
  </sheetData>
  <mergeCells count="1">
    <mergeCell ref="K1:L1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9" tint="0.59999389629810485"/>
  </sheetPr>
  <dimension ref="A1:K8"/>
  <sheetViews>
    <sheetView workbookViewId="0">
      <selection activeCell="A2" sqref="A2:E2"/>
    </sheetView>
  </sheetViews>
  <sheetFormatPr defaultRowHeight="81.75" customHeight="1" x14ac:dyDescent="0.2"/>
  <cols>
    <col min="1" max="2" width="9.140625" style="77"/>
    <col min="3" max="3" width="11.28515625" style="77" customWidth="1"/>
    <col min="4" max="5" width="9.140625" style="77"/>
    <col min="6" max="6" width="11.7109375" style="77" customWidth="1"/>
    <col min="7" max="7" width="9.5703125" style="77" bestFit="1" customWidth="1"/>
    <col min="8" max="16384" width="9.140625" style="77"/>
  </cols>
  <sheetData>
    <row r="1" spans="1:11" ht="81.75" customHeight="1" x14ac:dyDescent="0.2">
      <c r="H1" s="448" t="s">
        <v>308</v>
      </c>
      <c r="I1" s="448"/>
      <c r="J1" s="448"/>
      <c r="K1" s="448"/>
    </row>
    <row r="2" spans="1:11" ht="15.75" customHeight="1" x14ac:dyDescent="0.2">
      <c r="A2" s="427" t="s">
        <v>38</v>
      </c>
      <c r="B2" s="99"/>
      <c r="C2" s="99"/>
      <c r="D2" s="99"/>
      <c r="E2" s="99"/>
      <c r="F2" s="216"/>
      <c r="G2" s="216"/>
    </row>
    <row r="3" spans="1:11" ht="13.5" customHeight="1" x14ac:dyDescent="0.2">
      <c r="A3" s="77" t="s">
        <v>54</v>
      </c>
    </row>
    <row r="4" spans="1:11" ht="14.25" customHeight="1" x14ac:dyDescent="0.2">
      <c r="A4" s="77" t="s">
        <v>55</v>
      </c>
    </row>
    <row r="5" spans="1:11" ht="21.75" customHeight="1" x14ac:dyDescent="0.2">
      <c r="A5" s="456" t="s">
        <v>45</v>
      </c>
      <c r="B5" s="457"/>
      <c r="C5" s="457"/>
      <c r="D5" s="458"/>
      <c r="E5" s="219" t="s">
        <v>46</v>
      </c>
      <c r="F5" s="219" t="s">
        <v>47</v>
      </c>
      <c r="G5" s="219" t="s">
        <v>48</v>
      </c>
      <c r="I5" s="220" t="s">
        <v>261</v>
      </c>
      <c r="J5" s="220" t="s">
        <v>262</v>
      </c>
      <c r="K5" s="220" t="s">
        <v>49</v>
      </c>
    </row>
    <row r="6" spans="1:11" ht="14.25" customHeight="1" x14ac:dyDescent="0.2">
      <c r="A6" s="459" t="s">
        <v>50</v>
      </c>
      <c r="B6" s="460"/>
      <c r="C6" s="460"/>
      <c r="D6" s="461"/>
      <c r="E6" s="150" t="s">
        <v>51</v>
      </c>
      <c r="F6" s="150">
        <v>1</v>
      </c>
      <c r="G6" s="150">
        <v>2506.9299999999998</v>
      </c>
      <c r="I6" s="221" t="s">
        <v>263</v>
      </c>
      <c r="J6" s="225">
        <v>322</v>
      </c>
      <c r="K6" s="226">
        <f>J6/J8</f>
        <v>2.1338634857521539E-2</v>
      </c>
    </row>
    <row r="7" spans="1:11" ht="15.75" customHeight="1" x14ac:dyDescent="0.2">
      <c r="F7" s="217"/>
      <c r="G7" s="74">
        <f>ROUNDUP(G6*K7,0)</f>
        <v>2454</v>
      </c>
      <c r="I7" s="222" t="s">
        <v>53</v>
      </c>
      <c r="J7" s="227">
        <v>14768</v>
      </c>
      <c r="K7" s="228">
        <f>J7/J8</f>
        <v>0.97866136514247848</v>
      </c>
    </row>
    <row r="8" spans="1:11" ht="16.5" customHeight="1" x14ac:dyDescent="0.2">
      <c r="G8" s="218"/>
      <c r="I8" s="221" t="s">
        <v>19</v>
      </c>
      <c r="J8" s="229">
        <f>J6+J7</f>
        <v>15090</v>
      </c>
      <c r="K8" s="230">
        <v>1</v>
      </c>
    </row>
  </sheetData>
  <mergeCells count="3">
    <mergeCell ref="A5:D5"/>
    <mergeCell ref="H1:K1"/>
    <mergeCell ref="A6:D6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9" tint="0.59999389629810485"/>
  </sheetPr>
  <dimension ref="A1:T53"/>
  <sheetViews>
    <sheetView showGridLines="0" zoomScale="90" zoomScaleNormal="90" workbookViewId="0">
      <selection activeCell="A2" sqref="A2:D2"/>
    </sheetView>
  </sheetViews>
  <sheetFormatPr defaultRowHeight="12.75" x14ac:dyDescent="0.2"/>
  <cols>
    <col min="1" max="1" width="31.5703125" style="94" customWidth="1"/>
    <col min="2" max="2" width="15.85546875" style="94" customWidth="1"/>
    <col min="3" max="3" width="17.42578125" style="94" customWidth="1"/>
    <col min="4" max="4" width="13.42578125" style="94" customWidth="1"/>
    <col min="5" max="5" width="19.5703125" style="94" customWidth="1"/>
    <col min="6" max="6" width="16" style="108" customWidth="1"/>
    <col min="7" max="7" width="15.140625" style="94" customWidth="1"/>
    <col min="8" max="8" width="13.7109375" style="94" customWidth="1"/>
    <col min="9" max="9" width="11.7109375" style="94" customWidth="1"/>
    <col min="10" max="10" width="13.42578125" style="94" customWidth="1"/>
    <col min="11" max="16384" width="9.140625" style="94"/>
  </cols>
  <sheetData>
    <row r="1" spans="1:16" ht="61.5" customHeight="1" x14ac:dyDescent="0.2">
      <c r="F1" s="462" t="s">
        <v>309</v>
      </c>
      <c r="G1" s="462"/>
      <c r="H1" s="462"/>
    </row>
    <row r="2" spans="1:16" x14ac:dyDescent="0.2">
      <c r="A2" s="308" t="s">
        <v>265</v>
      </c>
      <c r="E2" s="97"/>
      <c r="F2" s="231"/>
    </row>
    <row r="3" spans="1:16" ht="63.75" x14ac:dyDescent="0.2">
      <c r="A3" s="259" t="s">
        <v>264</v>
      </c>
      <c r="B3" s="112" t="s">
        <v>208</v>
      </c>
      <c r="C3" s="112" t="s">
        <v>171</v>
      </c>
      <c r="D3" s="112" t="s">
        <v>172</v>
      </c>
      <c r="E3" s="112" t="s">
        <v>173</v>
      </c>
      <c r="F3" s="260" t="s">
        <v>174</v>
      </c>
      <c r="G3" s="112" t="s">
        <v>209</v>
      </c>
      <c r="H3" s="112" t="s">
        <v>176</v>
      </c>
    </row>
    <row r="4" spans="1:16" x14ac:dyDescent="0.2">
      <c r="A4" s="233" t="s">
        <v>210</v>
      </c>
      <c r="B4" s="234">
        <v>162</v>
      </c>
      <c r="C4" s="235">
        <f>B4/3</f>
        <v>54</v>
      </c>
      <c r="D4" s="235">
        <f>B4/3</f>
        <v>54</v>
      </c>
      <c r="E4" s="127">
        <v>6</v>
      </c>
      <c r="F4" s="232">
        <f>B4/3</f>
        <v>54</v>
      </c>
      <c r="G4" s="127">
        <v>985</v>
      </c>
      <c r="H4" s="232">
        <f>B4/3</f>
        <v>54</v>
      </c>
    </row>
    <row r="5" spans="1:16" x14ac:dyDescent="0.2">
      <c r="A5" s="233" t="s">
        <v>211</v>
      </c>
      <c r="B5" s="234">
        <v>117</v>
      </c>
      <c r="C5" s="235">
        <f t="shared" ref="C5:C30" si="0">B5/3</f>
        <v>39</v>
      </c>
      <c r="D5" s="235">
        <f t="shared" ref="D5:D30" si="1">B5/3</f>
        <v>39</v>
      </c>
      <c r="E5" s="127">
        <v>6</v>
      </c>
      <c r="F5" s="232">
        <f t="shared" ref="F5:F30" si="2">B5/3</f>
        <v>39</v>
      </c>
      <c r="G5" s="127">
        <v>729</v>
      </c>
      <c r="H5" s="232">
        <f t="shared" ref="H5:H30" si="3">B5/3</f>
        <v>39</v>
      </c>
      <c r="I5" s="77"/>
      <c r="J5" s="77"/>
      <c r="K5" s="77"/>
      <c r="L5" s="77"/>
      <c r="M5" s="77"/>
      <c r="N5" s="77"/>
      <c r="O5" s="77"/>
      <c r="P5" s="77"/>
    </row>
    <row r="6" spans="1:16" x14ac:dyDescent="0.2">
      <c r="A6" s="236" t="s">
        <v>212</v>
      </c>
      <c r="B6" s="234">
        <v>48</v>
      </c>
      <c r="C6" s="235">
        <f t="shared" si="0"/>
        <v>16</v>
      </c>
      <c r="D6" s="235">
        <f t="shared" si="1"/>
        <v>16</v>
      </c>
      <c r="E6" s="127">
        <v>8</v>
      </c>
      <c r="F6" s="232">
        <f t="shared" si="2"/>
        <v>16</v>
      </c>
      <c r="G6" s="127">
        <v>179</v>
      </c>
      <c r="H6" s="232">
        <f t="shared" si="3"/>
        <v>16</v>
      </c>
      <c r="I6" s="77"/>
      <c r="J6" s="77"/>
      <c r="K6" s="77"/>
      <c r="L6" s="77"/>
      <c r="M6" s="77"/>
      <c r="N6" s="77"/>
      <c r="O6" s="77"/>
      <c r="P6" s="77"/>
    </row>
    <row r="7" spans="1:16" x14ac:dyDescent="0.2">
      <c r="A7" s="236" t="s">
        <v>213</v>
      </c>
      <c r="B7" s="234">
        <v>214</v>
      </c>
      <c r="C7" s="235">
        <f t="shared" si="0"/>
        <v>71.333333333333329</v>
      </c>
      <c r="D7" s="235">
        <f t="shared" si="1"/>
        <v>71.333333333333329</v>
      </c>
      <c r="E7" s="127">
        <v>8</v>
      </c>
      <c r="F7" s="232">
        <f t="shared" si="2"/>
        <v>71.333333333333329</v>
      </c>
      <c r="G7" s="127">
        <v>1374</v>
      </c>
      <c r="H7" s="232">
        <f t="shared" si="3"/>
        <v>71.333333333333329</v>
      </c>
      <c r="I7" s="77"/>
      <c r="J7" s="77"/>
      <c r="K7" s="77"/>
      <c r="L7" s="77"/>
      <c r="M7" s="77"/>
      <c r="N7" s="77"/>
      <c r="O7" s="77"/>
      <c r="P7" s="77"/>
    </row>
    <row r="8" spans="1:16" x14ac:dyDescent="0.2">
      <c r="A8" s="236" t="s">
        <v>214</v>
      </c>
      <c r="B8" s="234">
        <v>115</v>
      </c>
      <c r="C8" s="235">
        <f t="shared" si="0"/>
        <v>38.333333333333336</v>
      </c>
      <c r="D8" s="235">
        <f t="shared" si="1"/>
        <v>38.333333333333336</v>
      </c>
      <c r="E8" s="127">
        <v>8</v>
      </c>
      <c r="F8" s="232">
        <f t="shared" si="2"/>
        <v>38.333333333333336</v>
      </c>
      <c r="G8" s="127">
        <v>855</v>
      </c>
      <c r="H8" s="232">
        <f t="shared" si="3"/>
        <v>38.333333333333336</v>
      </c>
      <c r="I8" s="77"/>
      <c r="J8" s="77"/>
      <c r="K8" s="77"/>
      <c r="L8" s="77"/>
      <c r="M8" s="77"/>
      <c r="N8" s="77"/>
      <c r="O8" s="77"/>
      <c r="P8" s="77"/>
    </row>
    <row r="9" spans="1:16" x14ac:dyDescent="0.2">
      <c r="A9" s="237" t="s">
        <v>215</v>
      </c>
      <c r="B9" s="238">
        <v>182</v>
      </c>
      <c r="C9" s="235">
        <f t="shared" si="0"/>
        <v>60.666666666666664</v>
      </c>
      <c r="D9" s="235">
        <f t="shared" si="1"/>
        <v>60.666666666666664</v>
      </c>
      <c r="E9" s="127">
        <f t="shared" ref="E9" si="4">4*2</f>
        <v>8</v>
      </c>
      <c r="F9" s="232">
        <f t="shared" si="2"/>
        <v>60.666666666666664</v>
      </c>
      <c r="G9" s="127">
        <v>934</v>
      </c>
      <c r="H9" s="232">
        <f t="shared" si="3"/>
        <v>60.666666666666664</v>
      </c>
      <c r="I9" s="77"/>
      <c r="J9" s="77"/>
      <c r="K9" s="77"/>
      <c r="L9" s="77"/>
      <c r="M9" s="77"/>
      <c r="N9" s="77"/>
      <c r="O9" s="77"/>
      <c r="P9" s="77"/>
    </row>
    <row r="10" spans="1:16" x14ac:dyDescent="0.2">
      <c r="A10" s="236" t="s">
        <v>216</v>
      </c>
      <c r="B10" s="234">
        <v>90</v>
      </c>
      <c r="C10" s="235">
        <f t="shared" si="0"/>
        <v>30</v>
      </c>
      <c r="D10" s="235">
        <f t="shared" si="1"/>
        <v>30</v>
      </c>
      <c r="E10" s="127">
        <v>8</v>
      </c>
      <c r="F10" s="232">
        <f t="shared" si="2"/>
        <v>30</v>
      </c>
      <c r="G10" s="127">
        <v>349</v>
      </c>
      <c r="H10" s="232">
        <f t="shared" si="3"/>
        <v>30</v>
      </c>
    </row>
    <row r="11" spans="1:16" x14ac:dyDescent="0.2">
      <c r="A11" s="236" t="s">
        <v>217</v>
      </c>
      <c r="B11" s="234">
        <v>25</v>
      </c>
      <c r="C11" s="235">
        <f t="shared" si="0"/>
        <v>8.3333333333333339</v>
      </c>
      <c r="D11" s="235">
        <f t="shared" si="1"/>
        <v>8.3333333333333339</v>
      </c>
      <c r="E11" s="127">
        <v>4</v>
      </c>
      <c r="F11" s="232">
        <f t="shared" si="2"/>
        <v>8.3333333333333339</v>
      </c>
      <c r="G11" s="127">
        <v>201</v>
      </c>
      <c r="H11" s="232">
        <f t="shared" si="3"/>
        <v>8.3333333333333339</v>
      </c>
    </row>
    <row r="12" spans="1:16" x14ac:dyDescent="0.2">
      <c r="A12" s="236" t="s">
        <v>218</v>
      </c>
      <c r="B12" s="234">
        <v>53</v>
      </c>
      <c r="C12" s="235">
        <f t="shared" si="0"/>
        <v>17.666666666666668</v>
      </c>
      <c r="D12" s="235">
        <f t="shared" si="1"/>
        <v>17.666666666666668</v>
      </c>
      <c r="E12" s="127">
        <v>8</v>
      </c>
      <c r="F12" s="232">
        <f t="shared" si="2"/>
        <v>17.666666666666668</v>
      </c>
      <c r="G12" s="127">
        <v>274</v>
      </c>
      <c r="H12" s="232">
        <f t="shared" si="3"/>
        <v>17.666666666666668</v>
      </c>
    </row>
    <row r="13" spans="1:16" x14ac:dyDescent="0.2">
      <c r="A13" s="236" t="s">
        <v>219</v>
      </c>
      <c r="B13" s="234">
        <v>105</v>
      </c>
      <c r="C13" s="235">
        <f t="shared" si="0"/>
        <v>35</v>
      </c>
      <c r="D13" s="235">
        <f t="shared" si="1"/>
        <v>35</v>
      </c>
      <c r="E13" s="127">
        <v>8</v>
      </c>
      <c r="F13" s="232">
        <f t="shared" si="2"/>
        <v>35</v>
      </c>
      <c r="G13" s="239">
        <v>460</v>
      </c>
      <c r="H13" s="232">
        <f t="shared" si="3"/>
        <v>35</v>
      </c>
    </row>
    <row r="14" spans="1:16" x14ac:dyDescent="0.2">
      <c r="A14" s="262" t="s">
        <v>204</v>
      </c>
      <c r="B14" s="263"/>
      <c r="C14" s="179">
        <f t="shared" ref="C14:G14" si="5">SUM(C4:C13)</f>
        <v>370.33333333333331</v>
      </c>
      <c r="D14" s="179">
        <f t="shared" si="5"/>
        <v>370.33333333333331</v>
      </c>
      <c r="E14" s="176">
        <f t="shared" si="5"/>
        <v>72</v>
      </c>
      <c r="F14" s="179">
        <f t="shared" si="5"/>
        <v>370.33333333333331</v>
      </c>
      <c r="G14" s="264">
        <f t="shared" si="5"/>
        <v>6340</v>
      </c>
      <c r="H14" s="179">
        <f>SUM(H4:H13)</f>
        <v>370.33333333333331</v>
      </c>
      <c r="J14" s="108"/>
    </row>
    <row r="15" spans="1:16" s="240" customFormat="1" x14ac:dyDescent="0.2">
      <c r="A15" s="265" t="s">
        <v>205</v>
      </c>
      <c r="B15" s="266"/>
      <c r="C15" s="267">
        <v>16.91</v>
      </c>
      <c r="D15" s="267">
        <v>0</v>
      </c>
      <c r="E15" s="267">
        <v>6.29</v>
      </c>
      <c r="F15" s="267">
        <v>0.48</v>
      </c>
      <c r="G15" s="268">
        <v>0.48</v>
      </c>
      <c r="H15" s="267">
        <v>2.4900000000000002</v>
      </c>
      <c r="I15" s="218"/>
      <c r="J15" s="218"/>
    </row>
    <row r="16" spans="1:16" s="108" customFormat="1" x14ac:dyDescent="0.2">
      <c r="A16" s="275" t="s">
        <v>220</v>
      </c>
      <c r="B16" s="276"/>
      <c r="C16" s="277">
        <f>C14*C15</f>
        <v>6262.3366666666661</v>
      </c>
      <c r="D16" s="277">
        <f t="shared" ref="D16:H16" si="6">D14*D15</f>
        <v>0</v>
      </c>
      <c r="E16" s="277">
        <f t="shared" si="6"/>
        <v>452.88</v>
      </c>
      <c r="F16" s="277">
        <f t="shared" si="6"/>
        <v>177.76</v>
      </c>
      <c r="G16" s="277">
        <f t="shared" si="6"/>
        <v>3043.2</v>
      </c>
      <c r="H16" s="277">
        <f t="shared" si="6"/>
        <v>922.13</v>
      </c>
      <c r="I16" s="261"/>
      <c r="J16" s="261"/>
    </row>
    <row r="17" spans="1:20" x14ac:dyDescent="0.2">
      <c r="A17" s="236" t="s">
        <v>221</v>
      </c>
      <c r="B17" s="234">
        <v>148</v>
      </c>
      <c r="C17" s="235">
        <f t="shared" si="0"/>
        <v>49.333333333333336</v>
      </c>
      <c r="D17" s="235">
        <f t="shared" si="1"/>
        <v>49.333333333333336</v>
      </c>
      <c r="E17" s="114">
        <v>4</v>
      </c>
      <c r="F17" s="241">
        <f t="shared" si="2"/>
        <v>49.333333333333336</v>
      </c>
      <c r="G17" s="242">
        <v>683</v>
      </c>
      <c r="H17" s="241">
        <f t="shared" si="3"/>
        <v>49.333333333333336</v>
      </c>
    </row>
    <row r="18" spans="1:20" x14ac:dyDescent="0.2">
      <c r="A18" s="236" t="s">
        <v>222</v>
      </c>
      <c r="B18" s="234">
        <v>32</v>
      </c>
      <c r="C18" s="235">
        <f t="shared" si="0"/>
        <v>10.666666666666666</v>
      </c>
      <c r="D18" s="235">
        <f t="shared" si="1"/>
        <v>10.666666666666666</v>
      </c>
      <c r="E18" s="114">
        <f t="shared" ref="E18" si="7">4*2</f>
        <v>8</v>
      </c>
      <c r="F18" s="241">
        <f t="shared" si="2"/>
        <v>10.666666666666666</v>
      </c>
      <c r="G18" s="85">
        <v>159</v>
      </c>
      <c r="H18" s="241">
        <f t="shared" si="3"/>
        <v>10.666666666666666</v>
      </c>
    </row>
    <row r="19" spans="1:20" x14ac:dyDescent="0.2">
      <c r="A19" s="236" t="s">
        <v>223</v>
      </c>
      <c r="B19" s="234">
        <v>88</v>
      </c>
      <c r="C19" s="235">
        <f t="shared" si="0"/>
        <v>29.333333333333332</v>
      </c>
      <c r="D19" s="235">
        <f t="shared" si="1"/>
        <v>29.333333333333332</v>
      </c>
      <c r="E19" s="114">
        <v>8</v>
      </c>
      <c r="F19" s="241">
        <f t="shared" si="2"/>
        <v>29.333333333333332</v>
      </c>
      <c r="G19" s="85">
        <v>369</v>
      </c>
      <c r="H19" s="241">
        <f t="shared" si="3"/>
        <v>29.333333333333332</v>
      </c>
    </row>
    <row r="20" spans="1:20" x14ac:dyDescent="0.2">
      <c r="A20" s="236" t="s">
        <v>224</v>
      </c>
      <c r="B20" s="234">
        <v>78</v>
      </c>
      <c r="C20" s="235">
        <f t="shared" si="0"/>
        <v>26</v>
      </c>
      <c r="D20" s="235">
        <f t="shared" si="1"/>
        <v>26</v>
      </c>
      <c r="E20" s="114">
        <v>4</v>
      </c>
      <c r="F20" s="241">
        <f t="shared" si="2"/>
        <v>26</v>
      </c>
      <c r="G20" s="85">
        <v>230</v>
      </c>
      <c r="H20" s="241">
        <f t="shared" si="3"/>
        <v>26</v>
      </c>
    </row>
    <row r="21" spans="1:20" x14ac:dyDescent="0.2">
      <c r="A21" s="236" t="s">
        <v>225</v>
      </c>
      <c r="B21" s="234">
        <v>125</v>
      </c>
      <c r="C21" s="235">
        <f t="shared" si="0"/>
        <v>41.666666666666664</v>
      </c>
      <c r="D21" s="235">
        <f t="shared" si="1"/>
        <v>41.666666666666664</v>
      </c>
      <c r="E21" s="114">
        <v>8</v>
      </c>
      <c r="F21" s="241">
        <f t="shared" si="2"/>
        <v>41.666666666666664</v>
      </c>
      <c r="G21" s="85">
        <v>542</v>
      </c>
      <c r="H21" s="241">
        <f t="shared" si="3"/>
        <v>41.666666666666664</v>
      </c>
    </row>
    <row r="22" spans="1:20" x14ac:dyDescent="0.2">
      <c r="A22" s="236" t="s">
        <v>226</v>
      </c>
      <c r="B22" s="234">
        <v>30</v>
      </c>
      <c r="C22" s="235">
        <f t="shared" si="0"/>
        <v>10</v>
      </c>
      <c r="D22" s="235">
        <f t="shared" si="1"/>
        <v>10</v>
      </c>
      <c r="E22" s="114">
        <f t="shared" ref="E22" si="8">4*2</f>
        <v>8</v>
      </c>
      <c r="F22" s="241">
        <f t="shared" si="2"/>
        <v>10</v>
      </c>
      <c r="G22" s="85">
        <v>159</v>
      </c>
      <c r="H22" s="241">
        <f t="shared" si="3"/>
        <v>10</v>
      </c>
    </row>
    <row r="23" spans="1:20" x14ac:dyDescent="0.2">
      <c r="A23" s="236" t="s">
        <v>227</v>
      </c>
      <c r="B23" s="234">
        <v>39</v>
      </c>
      <c r="C23" s="235">
        <f t="shared" si="0"/>
        <v>13</v>
      </c>
      <c r="D23" s="235">
        <f t="shared" si="1"/>
        <v>13</v>
      </c>
      <c r="E23" s="114">
        <v>4</v>
      </c>
      <c r="F23" s="241">
        <f t="shared" si="2"/>
        <v>13</v>
      </c>
      <c r="G23" s="85">
        <v>160</v>
      </c>
      <c r="H23" s="241">
        <f t="shared" si="3"/>
        <v>13</v>
      </c>
    </row>
    <row r="24" spans="1:20" x14ac:dyDescent="0.2">
      <c r="A24" s="243" t="s">
        <v>228</v>
      </c>
      <c r="B24" s="244">
        <v>115</v>
      </c>
      <c r="C24" s="245">
        <f t="shared" si="0"/>
        <v>38.333333333333336</v>
      </c>
      <c r="D24" s="235">
        <f t="shared" si="1"/>
        <v>38.333333333333336</v>
      </c>
      <c r="E24" s="114">
        <v>4</v>
      </c>
      <c r="F24" s="241">
        <f t="shared" si="2"/>
        <v>38.333333333333336</v>
      </c>
      <c r="G24" s="85">
        <v>478</v>
      </c>
      <c r="H24" s="241">
        <f t="shared" si="3"/>
        <v>38.333333333333336</v>
      </c>
    </row>
    <row r="25" spans="1:20" x14ac:dyDescent="0.2">
      <c r="A25" s="246" t="s">
        <v>229</v>
      </c>
      <c r="B25" s="247">
        <v>147</v>
      </c>
      <c r="C25" s="245">
        <f t="shared" si="0"/>
        <v>49</v>
      </c>
      <c r="D25" s="235">
        <f t="shared" si="1"/>
        <v>49</v>
      </c>
      <c r="E25" s="114">
        <v>5</v>
      </c>
      <c r="F25" s="241">
        <f t="shared" si="2"/>
        <v>49</v>
      </c>
      <c r="G25" s="85">
        <v>918</v>
      </c>
      <c r="H25" s="241">
        <f t="shared" si="3"/>
        <v>49</v>
      </c>
    </row>
    <row r="26" spans="1:20" x14ac:dyDescent="0.2">
      <c r="A26" s="246" t="s">
        <v>230</v>
      </c>
      <c r="B26" s="247">
        <v>17</v>
      </c>
      <c r="C26" s="245">
        <f t="shared" si="0"/>
        <v>5.666666666666667</v>
      </c>
      <c r="D26" s="235">
        <f t="shared" si="1"/>
        <v>5.666666666666667</v>
      </c>
      <c r="E26" s="114">
        <v>6</v>
      </c>
      <c r="F26" s="241">
        <f t="shared" si="2"/>
        <v>5.666666666666667</v>
      </c>
      <c r="G26" s="85">
        <v>41</v>
      </c>
      <c r="H26" s="241">
        <f t="shared" si="3"/>
        <v>5.666666666666667</v>
      </c>
    </row>
    <row r="27" spans="1:20" x14ac:dyDescent="0.2">
      <c r="A27" s="246" t="s">
        <v>231</v>
      </c>
      <c r="B27" s="247">
        <v>116</v>
      </c>
      <c r="C27" s="245">
        <f t="shared" si="0"/>
        <v>38.666666666666664</v>
      </c>
      <c r="D27" s="235">
        <f t="shared" si="1"/>
        <v>38.666666666666664</v>
      </c>
      <c r="E27" s="114">
        <v>7</v>
      </c>
      <c r="F27" s="241">
        <f t="shared" si="2"/>
        <v>38.666666666666664</v>
      </c>
      <c r="G27" s="85">
        <v>622</v>
      </c>
      <c r="H27" s="241">
        <f t="shared" si="3"/>
        <v>38.666666666666664</v>
      </c>
    </row>
    <row r="28" spans="1:20" x14ac:dyDescent="0.2">
      <c r="A28" s="246" t="s">
        <v>232</v>
      </c>
      <c r="B28" s="247">
        <v>70</v>
      </c>
      <c r="C28" s="245">
        <f t="shared" si="0"/>
        <v>23.333333333333332</v>
      </c>
      <c r="D28" s="235">
        <f t="shared" si="1"/>
        <v>23.333333333333332</v>
      </c>
      <c r="E28" s="114">
        <v>8</v>
      </c>
      <c r="F28" s="241">
        <f t="shared" si="2"/>
        <v>23.333333333333332</v>
      </c>
      <c r="G28" s="85">
        <v>234</v>
      </c>
      <c r="H28" s="241">
        <f t="shared" si="3"/>
        <v>23.333333333333332</v>
      </c>
    </row>
    <row r="29" spans="1:20" x14ac:dyDescent="0.2">
      <c r="A29" s="248" t="s">
        <v>233</v>
      </c>
      <c r="B29" s="249">
        <v>85</v>
      </c>
      <c r="C29" s="245">
        <f t="shared" si="0"/>
        <v>28.333333333333332</v>
      </c>
      <c r="D29" s="235">
        <f t="shared" si="1"/>
        <v>28.333333333333332</v>
      </c>
      <c r="E29" s="114">
        <v>9</v>
      </c>
      <c r="F29" s="241">
        <f t="shared" si="2"/>
        <v>28.333333333333332</v>
      </c>
      <c r="G29" s="85">
        <v>318</v>
      </c>
      <c r="H29" s="241">
        <f t="shared" si="3"/>
        <v>28.333333333333332</v>
      </c>
    </row>
    <row r="30" spans="1:20" x14ac:dyDescent="0.2">
      <c r="A30" s="248" t="s">
        <v>234</v>
      </c>
      <c r="B30" s="249">
        <v>98</v>
      </c>
      <c r="C30" s="245">
        <f t="shared" si="0"/>
        <v>32.666666666666664</v>
      </c>
      <c r="D30" s="235">
        <f t="shared" si="1"/>
        <v>32.666666666666664</v>
      </c>
      <c r="E30" s="114">
        <v>10</v>
      </c>
      <c r="F30" s="241">
        <f t="shared" si="2"/>
        <v>32.666666666666664</v>
      </c>
      <c r="G30" s="85">
        <v>358</v>
      </c>
      <c r="H30" s="241">
        <f t="shared" si="3"/>
        <v>32.666666666666664</v>
      </c>
    </row>
    <row r="31" spans="1:20" x14ac:dyDescent="0.2">
      <c r="A31" s="269" t="s">
        <v>204</v>
      </c>
      <c r="B31" s="270">
        <f>SUM(B4:B30)</f>
        <v>2299</v>
      </c>
      <c r="C31" s="271">
        <f t="shared" ref="C31:H31" si="9">SUM(C17:C30)</f>
        <v>396.00000000000006</v>
      </c>
      <c r="D31" s="270">
        <f t="shared" si="9"/>
        <v>396.00000000000006</v>
      </c>
      <c r="E31" s="270">
        <f t="shared" si="9"/>
        <v>93</v>
      </c>
      <c r="F31" s="272">
        <f t="shared" si="9"/>
        <v>396.00000000000006</v>
      </c>
      <c r="G31" s="270">
        <f t="shared" si="9"/>
        <v>5271</v>
      </c>
      <c r="H31" s="270">
        <f t="shared" si="9"/>
        <v>396.00000000000006</v>
      </c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</row>
    <row r="32" spans="1:20" x14ac:dyDescent="0.2">
      <c r="A32" s="136" t="s">
        <v>205</v>
      </c>
      <c r="B32" s="264">
        <v>12.49</v>
      </c>
      <c r="C32" s="278">
        <v>9.44</v>
      </c>
      <c r="D32" s="274">
        <v>0</v>
      </c>
      <c r="E32" s="274">
        <v>6.29</v>
      </c>
      <c r="F32" s="268">
        <v>0.48</v>
      </c>
      <c r="G32" s="274">
        <v>0.48</v>
      </c>
      <c r="H32" s="274">
        <v>1.93</v>
      </c>
      <c r="I32" s="250"/>
    </row>
    <row r="33" spans="1:16" x14ac:dyDescent="0.2">
      <c r="A33" s="275" t="s">
        <v>220</v>
      </c>
      <c r="B33" s="279"/>
      <c r="C33" s="280">
        <f>C31*C32</f>
        <v>3738.2400000000002</v>
      </c>
      <c r="D33" s="281"/>
      <c r="E33" s="281">
        <f>E31*E32</f>
        <v>584.97</v>
      </c>
      <c r="F33" s="282">
        <f>F31*F32</f>
        <v>190.08</v>
      </c>
      <c r="G33" s="281">
        <f>G31*G32</f>
        <v>2530.08</v>
      </c>
      <c r="H33" s="281">
        <f>H31*H32</f>
        <v>764.28000000000009</v>
      </c>
      <c r="J33" s="77"/>
      <c r="K33" s="77"/>
      <c r="L33" s="77"/>
      <c r="M33" s="77"/>
      <c r="N33" s="77"/>
      <c r="O33" s="77"/>
      <c r="P33" s="77"/>
    </row>
    <row r="34" spans="1:16" x14ac:dyDescent="0.2">
      <c r="A34" s="283" t="s">
        <v>236</v>
      </c>
      <c r="B34" s="140">
        <f>B31*B32</f>
        <v>28714.510000000002</v>
      </c>
      <c r="C34" s="284">
        <f>C16+C33</f>
        <v>10000.576666666666</v>
      </c>
      <c r="D34" s="284">
        <f t="shared" ref="D34" si="10">D16+D33</f>
        <v>0</v>
      </c>
      <c r="E34" s="284">
        <f>E16+E33</f>
        <v>1037.8499999999999</v>
      </c>
      <c r="F34" s="285">
        <f>F16+F33</f>
        <v>367.84000000000003</v>
      </c>
      <c r="G34" s="285">
        <f>G16+G33</f>
        <v>5573.28</v>
      </c>
      <c r="H34" s="284">
        <f>H16+H33</f>
        <v>1686.41</v>
      </c>
      <c r="J34" s="77"/>
      <c r="K34" s="77"/>
      <c r="L34" s="77"/>
      <c r="M34" s="64"/>
      <c r="N34" s="77"/>
    </row>
    <row r="35" spans="1:16" x14ac:dyDescent="0.2">
      <c r="A35" s="251"/>
      <c r="B35" s="252"/>
      <c r="C35" s="252"/>
      <c r="D35" s="252"/>
      <c r="E35" s="252"/>
      <c r="F35" s="252"/>
      <c r="G35" s="252"/>
      <c r="H35" s="252"/>
    </row>
    <row r="36" spans="1:16" x14ac:dyDescent="0.2">
      <c r="D36" s="77"/>
      <c r="E36" s="77"/>
      <c r="F36" s="253"/>
      <c r="G36" s="254" t="s">
        <v>235</v>
      </c>
      <c r="H36" s="139">
        <f>SUM(B34:H34)</f>
        <v>47380.466666666667</v>
      </c>
      <c r="L36" s="293" t="s">
        <v>261</v>
      </c>
      <c r="M36" s="293" t="s">
        <v>262</v>
      </c>
      <c r="N36" s="293" t="s">
        <v>49</v>
      </c>
    </row>
    <row r="37" spans="1:16" x14ac:dyDescent="0.2">
      <c r="D37" s="77"/>
      <c r="E37" s="77"/>
      <c r="F37" s="253"/>
      <c r="G37" s="254"/>
      <c r="H37" s="255"/>
      <c r="I37" s="77"/>
      <c r="J37" s="77"/>
      <c r="L37" s="222" t="s">
        <v>52</v>
      </c>
      <c r="M37" s="227">
        <v>114</v>
      </c>
      <c r="N37" s="228">
        <f>M37/M39</f>
        <v>6.8263473053892217E-3</v>
      </c>
    </row>
    <row r="38" spans="1:16" x14ac:dyDescent="0.2">
      <c r="D38" s="77"/>
      <c r="E38" s="77"/>
      <c r="F38" s="253"/>
      <c r="G38" s="254"/>
      <c r="H38" s="255"/>
      <c r="I38" s="294" t="s">
        <v>268</v>
      </c>
      <c r="J38" s="296">
        <f>ROUNDUP(H36*N38,0)</f>
        <v>47058</v>
      </c>
      <c r="L38" s="222" t="s">
        <v>53</v>
      </c>
      <c r="M38" s="227">
        <v>16586</v>
      </c>
      <c r="N38" s="228">
        <f>M38/M39</f>
        <v>0.99317365269461078</v>
      </c>
      <c r="O38" s="256"/>
    </row>
    <row r="39" spans="1:16" x14ac:dyDescent="0.2">
      <c r="C39" s="465"/>
      <c r="D39" s="466"/>
      <c r="E39" s="29" t="s">
        <v>266</v>
      </c>
      <c r="F39" s="289" t="s">
        <v>267</v>
      </c>
      <c r="L39" s="222" t="s">
        <v>19</v>
      </c>
      <c r="M39" s="227">
        <v>16700</v>
      </c>
      <c r="N39" s="295">
        <v>1</v>
      </c>
    </row>
    <row r="40" spans="1:16" ht="15" customHeight="1" x14ac:dyDescent="0.2">
      <c r="C40" s="463" t="s">
        <v>183</v>
      </c>
      <c r="D40" s="464"/>
      <c r="E40" s="286">
        <v>0</v>
      </c>
      <c r="F40" s="286">
        <v>0</v>
      </c>
      <c r="J40" s="218"/>
    </row>
    <row r="41" spans="1:16" ht="15" customHeight="1" x14ac:dyDescent="0.2">
      <c r="C41" s="463" t="s">
        <v>184</v>
      </c>
      <c r="D41" s="464"/>
      <c r="E41" s="286">
        <v>5.2</v>
      </c>
      <c r="F41" s="273">
        <v>6.2919999999999998</v>
      </c>
    </row>
    <row r="42" spans="1:16" ht="15" customHeight="1" x14ac:dyDescent="0.2">
      <c r="C42" s="463" t="s">
        <v>185</v>
      </c>
      <c r="D42" s="464"/>
      <c r="E42" s="286">
        <v>2.06</v>
      </c>
      <c r="F42" s="273">
        <v>2.4900000000000002</v>
      </c>
    </row>
    <row r="43" spans="1:16" ht="15" customHeight="1" x14ac:dyDescent="0.2">
      <c r="C43" s="463" t="s">
        <v>186</v>
      </c>
      <c r="D43" s="464"/>
      <c r="E43" s="287">
        <v>13.36</v>
      </c>
      <c r="F43" s="273">
        <v>16.91</v>
      </c>
    </row>
    <row r="44" spans="1:16" ht="15" customHeight="1" x14ac:dyDescent="0.2">
      <c r="C44" s="463" t="s">
        <v>187</v>
      </c>
      <c r="D44" s="464"/>
      <c r="E44" s="286">
        <v>0.4</v>
      </c>
      <c r="F44" s="288">
        <v>0.48400000000000004</v>
      </c>
    </row>
    <row r="45" spans="1:16" x14ac:dyDescent="0.2">
      <c r="A45" s="77"/>
      <c r="C45" s="467"/>
      <c r="D45" s="468"/>
      <c r="E45" s="146" t="s">
        <v>167</v>
      </c>
      <c r="F45" s="273">
        <f>SUM(F41:F44)</f>
        <v>26.176000000000002</v>
      </c>
    </row>
    <row r="46" spans="1:16" x14ac:dyDescent="0.2">
      <c r="A46" s="77"/>
    </row>
    <row r="47" spans="1:16" x14ac:dyDescent="0.2">
      <c r="C47" s="467"/>
      <c r="D47" s="468"/>
      <c r="E47" s="24" t="s">
        <v>266</v>
      </c>
      <c r="F47" s="72" t="s">
        <v>267</v>
      </c>
    </row>
    <row r="48" spans="1:16" x14ac:dyDescent="0.2">
      <c r="C48" s="463" t="s">
        <v>183</v>
      </c>
      <c r="D48" s="464"/>
      <c r="E48" s="286">
        <v>0</v>
      </c>
      <c r="F48" s="286">
        <v>0</v>
      </c>
    </row>
    <row r="49" spans="3:12" x14ac:dyDescent="0.2">
      <c r="C49" s="463" t="s">
        <v>184</v>
      </c>
      <c r="D49" s="464"/>
      <c r="E49" s="286">
        <v>5.2</v>
      </c>
      <c r="F49" s="286">
        <v>6.29</v>
      </c>
    </row>
    <row r="50" spans="3:12" x14ac:dyDescent="0.2">
      <c r="C50" s="463" t="s">
        <v>185</v>
      </c>
      <c r="D50" s="464"/>
      <c r="E50" s="286">
        <v>1.6</v>
      </c>
      <c r="F50" s="273">
        <v>1.93</v>
      </c>
    </row>
    <row r="51" spans="3:12" x14ac:dyDescent="0.2">
      <c r="C51" s="463" t="s">
        <v>186</v>
      </c>
      <c r="D51" s="464"/>
      <c r="E51" s="286">
        <v>7.8</v>
      </c>
      <c r="F51" s="273">
        <v>9.4379999999999988</v>
      </c>
      <c r="L51" s="77"/>
    </row>
    <row r="52" spans="3:12" x14ac:dyDescent="0.2">
      <c r="C52" s="463" t="s">
        <v>187</v>
      </c>
      <c r="D52" s="464"/>
      <c r="E52" s="286">
        <v>0.4</v>
      </c>
      <c r="F52" s="286">
        <v>0.48400000000000004</v>
      </c>
    </row>
    <row r="53" spans="3:12" x14ac:dyDescent="0.2">
      <c r="C53" s="467"/>
      <c r="D53" s="468"/>
      <c r="E53" s="257" t="s">
        <v>167</v>
      </c>
      <c r="F53" s="273">
        <f>SUM(F48:F52)</f>
        <v>18.142000000000003</v>
      </c>
      <c r="G53" s="240"/>
    </row>
  </sheetData>
  <mergeCells count="15">
    <mergeCell ref="C45:D45"/>
    <mergeCell ref="C42:D42"/>
    <mergeCell ref="C40:D40"/>
    <mergeCell ref="C47:D47"/>
    <mergeCell ref="C53:D53"/>
    <mergeCell ref="C48:D48"/>
    <mergeCell ref="C49:D49"/>
    <mergeCell ref="C50:D50"/>
    <mergeCell ref="C51:D51"/>
    <mergeCell ref="C52:D52"/>
    <mergeCell ref="F1:H1"/>
    <mergeCell ref="C41:D41"/>
    <mergeCell ref="C43:D43"/>
    <mergeCell ref="C44:D44"/>
    <mergeCell ref="C39:D39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9" tint="0.59999389629810485"/>
  </sheetPr>
  <dimension ref="B1:T41"/>
  <sheetViews>
    <sheetView zoomScale="78" zoomScaleNormal="78" workbookViewId="0">
      <selection activeCell="L20" sqref="L20"/>
    </sheetView>
  </sheetViews>
  <sheetFormatPr defaultRowHeight="12.75" x14ac:dyDescent="0.2"/>
  <cols>
    <col min="1" max="1" width="5.42578125" style="77" customWidth="1"/>
    <col min="2" max="2" width="13.28515625" style="77" customWidth="1"/>
    <col min="3" max="3" width="16.5703125" style="77" customWidth="1"/>
    <col min="4" max="4" width="13.7109375" style="77" customWidth="1"/>
    <col min="5" max="5" width="6.85546875" style="77" customWidth="1"/>
    <col min="6" max="6" width="9.28515625" style="77" customWidth="1"/>
    <col min="7" max="7" width="10.140625" style="77" bestFit="1" customWidth="1"/>
    <col min="8" max="11" width="9.140625" style="77"/>
    <col min="12" max="12" width="14" style="77" customWidth="1"/>
    <col min="13" max="19" width="9.140625" style="77"/>
    <col min="20" max="20" width="9.5703125" style="77" bestFit="1" customWidth="1"/>
    <col min="21" max="16384" width="9.140625" style="77"/>
  </cols>
  <sheetData>
    <row r="1" spans="2:17" ht="60" customHeight="1" x14ac:dyDescent="0.2">
      <c r="I1" s="448" t="s">
        <v>310</v>
      </c>
      <c r="J1" s="448"/>
      <c r="K1" s="448"/>
      <c r="L1" s="448"/>
    </row>
    <row r="2" spans="2:17" x14ac:dyDescent="0.2">
      <c r="B2" s="308" t="s">
        <v>320</v>
      </c>
      <c r="C2" s="94"/>
      <c r="D2" s="94"/>
      <c r="E2" s="94"/>
      <c r="F2" s="102"/>
      <c r="G2" s="94"/>
      <c r="H2" s="94"/>
      <c r="I2" s="94"/>
      <c r="J2" s="97"/>
      <c r="K2" s="97"/>
      <c r="L2" s="297"/>
      <c r="M2" s="297"/>
      <c r="N2" s="297"/>
    </row>
    <row r="3" spans="2:17" ht="32.25" customHeight="1" x14ac:dyDescent="0.2">
      <c r="B3" s="219" t="s">
        <v>271</v>
      </c>
      <c r="C3" s="316" t="s">
        <v>269</v>
      </c>
      <c r="D3" s="316" t="s">
        <v>270</v>
      </c>
      <c r="E3" s="219" t="s">
        <v>272</v>
      </c>
      <c r="F3" s="219" t="s">
        <v>273</v>
      </c>
      <c r="G3" s="309"/>
      <c r="H3" s="157"/>
      <c r="I3" s="157"/>
      <c r="J3" s="157"/>
      <c r="K3" s="157"/>
      <c r="L3" s="157"/>
      <c r="M3" s="157"/>
      <c r="N3" s="157"/>
      <c r="O3" s="157"/>
      <c r="P3" s="157"/>
      <c r="Q3" s="157"/>
    </row>
    <row r="4" spans="2:17" x14ac:dyDescent="0.2">
      <c r="B4" s="315">
        <v>1</v>
      </c>
      <c r="C4" s="315">
        <v>8</v>
      </c>
      <c r="D4" s="315">
        <v>60</v>
      </c>
      <c r="E4" s="85">
        <v>11.08</v>
      </c>
      <c r="F4" s="85">
        <f>D4*E4</f>
        <v>664.8</v>
      </c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</row>
    <row r="5" spans="2:17" x14ac:dyDescent="0.2">
      <c r="B5" s="315">
        <v>2</v>
      </c>
      <c r="C5" s="315">
        <v>8</v>
      </c>
      <c r="D5" s="315">
        <v>60</v>
      </c>
      <c r="E5" s="85">
        <v>11.08</v>
      </c>
      <c r="F5" s="85">
        <f t="shared" ref="F5:F33" si="0">D5*E5</f>
        <v>664.8</v>
      </c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</row>
    <row r="6" spans="2:17" x14ac:dyDescent="0.2">
      <c r="B6" s="315">
        <v>3</v>
      </c>
      <c r="C6" s="315">
        <v>7</v>
      </c>
      <c r="D6" s="315">
        <v>56</v>
      </c>
      <c r="E6" s="85">
        <v>11.08</v>
      </c>
      <c r="F6" s="85">
        <f t="shared" si="0"/>
        <v>620.48</v>
      </c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</row>
    <row r="7" spans="2:17" x14ac:dyDescent="0.2">
      <c r="B7" s="315">
        <v>4</v>
      </c>
      <c r="C7" s="315">
        <v>8</v>
      </c>
      <c r="D7" s="315">
        <v>60</v>
      </c>
      <c r="E7" s="85">
        <v>11.08</v>
      </c>
      <c r="F7" s="85">
        <f t="shared" si="0"/>
        <v>664.8</v>
      </c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</row>
    <row r="8" spans="2:17" x14ac:dyDescent="0.2">
      <c r="B8" s="85">
        <v>5</v>
      </c>
      <c r="C8" s="85">
        <v>7</v>
      </c>
      <c r="D8" s="85">
        <v>56</v>
      </c>
      <c r="E8" s="85">
        <v>11.08</v>
      </c>
      <c r="F8" s="85">
        <f t="shared" si="0"/>
        <v>620.48</v>
      </c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</row>
    <row r="9" spans="2:17" x14ac:dyDescent="0.2">
      <c r="B9" s="85">
        <v>6</v>
      </c>
      <c r="C9" s="85">
        <v>2</v>
      </c>
      <c r="D9" s="85">
        <v>16</v>
      </c>
      <c r="E9" s="85">
        <v>11.08</v>
      </c>
      <c r="F9" s="85">
        <f t="shared" si="0"/>
        <v>177.28</v>
      </c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</row>
    <row r="10" spans="2:17" x14ac:dyDescent="0.2">
      <c r="B10" s="85">
        <v>7</v>
      </c>
      <c r="C10" s="85">
        <v>1</v>
      </c>
      <c r="D10" s="85">
        <v>8</v>
      </c>
      <c r="E10" s="85">
        <v>11.08</v>
      </c>
      <c r="F10" s="85">
        <f t="shared" si="0"/>
        <v>88.64</v>
      </c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</row>
    <row r="11" spans="2:17" x14ac:dyDescent="0.2">
      <c r="B11" s="85">
        <v>8</v>
      </c>
      <c r="C11" s="85">
        <v>8</v>
      </c>
      <c r="D11" s="85">
        <v>60</v>
      </c>
      <c r="E11" s="85">
        <v>11.08</v>
      </c>
      <c r="F11" s="85">
        <f t="shared" si="0"/>
        <v>664.8</v>
      </c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</row>
    <row r="12" spans="2:17" x14ac:dyDescent="0.2">
      <c r="B12" s="315">
        <v>9</v>
      </c>
      <c r="C12" s="315">
        <v>9</v>
      </c>
      <c r="D12" s="315">
        <v>68</v>
      </c>
      <c r="E12" s="85">
        <v>11.08</v>
      </c>
      <c r="F12" s="85">
        <f t="shared" si="0"/>
        <v>753.44</v>
      </c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</row>
    <row r="13" spans="2:17" x14ac:dyDescent="0.2">
      <c r="B13" s="315">
        <v>10</v>
      </c>
      <c r="C13" s="315">
        <v>9</v>
      </c>
      <c r="D13" s="315">
        <v>68</v>
      </c>
      <c r="E13" s="85">
        <v>11.08</v>
      </c>
      <c r="F13" s="85">
        <f t="shared" si="0"/>
        <v>753.44</v>
      </c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</row>
    <row r="14" spans="2:17" x14ac:dyDescent="0.2">
      <c r="B14" s="85">
        <v>11</v>
      </c>
      <c r="C14" s="85">
        <v>9</v>
      </c>
      <c r="D14" s="85">
        <v>68</v>
      </c>
      <c r="E14" s="85">
        <v>11.08</v>
      </c>
      <c r="F14" s="85">
        <f t="shared" si="0"/>
        <v>753.44</v>
      </c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</row>
    <row r="15" spans="2:17" x14ac:dyDescent="0.2">
      <c r="B15" s="85">
        <v>12</v>
      </c>
      <c r="C15" s="85">
        <v>8</v>
      </c>
      <c r="D15" s="85">
        <v>64</v>
      </c>
      <c r="E15" s="85">
        <v>11.08</v>
      </c>
      <c r="F15" s="85">
        <f t="shared" si="0"/>
        <v>709.12</v>
      </c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</row>
    <row r="16" spans="2:17" x14ac:dyDescent="0.2">
      <c r="B16" s="85">
        <v>13</v>
      </c>
      <c r="C16" s="85">
        <v>6</v>
      </c>
      <c r="D16" s="85">
        <v>46</v>
      </c>
      <c r="E16" s="85">
        <v>11.08</v>
      </c>
      <c r="F16" s="85">
        <f t="shared" si="0"/>
        <v>509.68</v>
      </c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</row>
    <row r="17" spans="2:20" x14ac:dyDescent="0.2">
      <c r="B17" s="85">
        <v>14</v>
      </c>
      <c r="C17" s="85">
        <v>1</v>
      </c>
      <c r="D17" s="85">
        <v>8</v>
      </c>
      <c r="E17" s="85">
        <v>11.08</v>
      </c>
      <c r="F17" s="85">
        <f t="shared" si="0"/>
        <v>88.64</v>
      </c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</row>
    <row r="18" spans="2:20" x14ac:dyDescent="0.2">
      <c r="B18" s="85">
        <v>15</v>
      </c>
      <c r="C18" s="85">
        <v>9</v>
      </c>
      <c r="D18" s="85">
        <v>68</v>
      </c>
      <c r="E18" s="85">
        <v>11.08</v>
      </c>
      <c r="F18" s="85">
        <f t="shared" si="0"/>
        <v>753.44</v>
      </c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</row>
    <row r="19" spans="2:20" x14ac:dyDescent="0.2">
      <c r="B19" s="315">
        <v>16</v>
      </c>
      <c r="C19" s="315">
        <v>9</v>
      </c>
      <c r="D19" s="315">
        <v>68</v>
      </c>
      <c r="E19" s="85">
        <v>11.08</v>
      </c>
      <c r="F19" s="85">
        <f t="shared" si="0"/>
        <v>753.44</v>
      </c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</row>
    <row r="20" spans="2:20" x14ac:dyDescent="0.2">
      <c r="B20" s="315">
        <v>17</v>
      </c>
      <c r="C20" s="315">
        <v>9</v>
      </c>
      <c r="D20" s="315">
        <v>68</v>
      </c>
      <c r="E20" s="85">
        <v>11.08</v>
      </c>
      <c r="F20" s="85">
        <f t="shared" si="0"/>
        <v>753.44</v>
      </c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</row>
    <row r="21" spans="2:20" x14ac:dyDescent="0.2">
      <c r="B21" s="85">
        <v>18</v>
      </c>
      <c r="C21" s="85">
        <v>9</v>
      </c>
      <c r="D21" s="85">
        <v>68</v>
      </c>
      <c r="E21" s="85">
        <v>11.08</v>
      </c>
      <c r="F21" s="85">
        <f t="shared" si="0"/>
        <v>753.44</v>
      </c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</row>
    <row r="22" spans="2:20" x14ac:dyDescent="0.2">
      <c r="B22" s="85">
        <v>19</v>
      </c>
      <c r="C22" s="85">
        <v>9</v>
      </c>
      <c r="D22" s="85">
        <v>68</v>
      </c>
      <c r="E22" s="85">
        <v>11.08</v>
      </c>
      <c r="F22" s="85">
        <f t="shared" si="0"/>
        <v>753.44</v>
      </c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</row>
    <row r="23" spans="2:20" x14ac:dyDescent="0.2">
      <c r="B23" s="85">
        <v>20</v>
      </c>
      <c r="C23" s="85">
        <v>2</v>
      </c>
      <c r="D23" s="85">
        <v>14</v>
      </c>
      <c r="E23" s="85">
        <v>11.08</v>
      </c>
      <c r="F23" s="85">
        <f t="shared" si="0"/>
        <v>155.12</v>
      </c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</row>
    <row r="24" spans="2:20" x14ac:dyDescent="0.2">
      <c r="B24" s="85">
        <v>21</v>
      </c>
      <c r="C24" s="85">
        <v>1</v>
      </c>
      <c r="D24" s="85">
        <v>7</v>
      </c>
      <c r="E24" s="85">
        <v>11.08</v>
      </c>
      <c r="F24" s="85">
        <f t="shared" si="0"/>
        <v>77.56</v>
      </c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</row>
    <row r="25" spans="2:20" x14ac:dyDescent="0.2">
      <c r="B25" s="85">
        <v>22</v>
      </c>
      <c r="C25" s="85">
        <v>2</v>
      </c>
      <c r="D25" s="85">
        <v>16</v>
      </c>
      <c r="E25" s="85">
        <v>11.08</v>
      </c>
      <c r="F25" s="85">
        <f t="shared" si="0"/>
        <v>177.28</v>
      </c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</row>
    <row r="26" spans="2:20" x14ac:dyDescent="0.2">
      <c r="B26" s="315">
        <v>23</v>
      </c>
      <c r="C26" s="315">
        <v>1</v>
      </c>
      <c r="D26" s="315">
        <v>7</v>
      </c>
      <c r="E26" s="85">
        <v>11.08</v>
      </c>
      <c r="F26" s="85">
        <f t="shared" si="0"/>
        <v>77.56</v>
      </c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</row>
    <row r="27" spans="2:20" x14ac:dyDescent="0.2">
      <c r="B27" s="315">
        <v>24</v>
      </c>
      <c r="C27" s="315">
        <v>1</v>
      </c>
      <c r="D27" s="315">
        <v>7</v>
      </c>
      <c r="E27" s="85">
        <v>11.08</v>
      </c>
      <c r="F27" s="85">
        <f t="shared" si="0"/>
        <v>77.56</v>
      </c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</row>
    <row r="28" spans="2:20" x14ac:dyDescent="0.2">
      <c r="B28" s="85">
        <v>25</v>
      </c>
      <c r="C28" s="85">
        <v>8</v>
      </c>
      <c r="D28" s="85">
        <v>56</v>
      </c>
      <c r="E28" s="85">
        <v>11.08</v>
      </c>
      <c r="F28" s="85">
        <f t="shared" si="0"/>
        <v>620.48</v>
      </c>
      <c r="G28" s="157"/>
      <c r="H28" s="157"/>
      <c r="I28" s="298"/>
      <c r="J28" s="298"/>
      <c r="K28" s="298"/>
      <c r="L28" s="157"/>
      <c r="M28" s="157"/>
      <c r="N28" s="157"/>
      <c r="O28" s="157"/>
      <c r="P28" s="157"/>
      <c r="Q28" s="157"/>
    </row>
    <row r="29" spans="2:20" x14ac:dyDescent="0.2">
      <c r="B29" s="85">
        <v>26</v>
      </c>
      <c r="C29" s="85">
        <v>9</v>
      </c>
      <c r="D29" s="85">
        <v>64</v>
      </c>
      <c r="E29" s="85">
        <v>11.08</v>
      </c>
      <c r="F29" s="85">
        <f t="shared" si="0"/>
        <v>709.12</v>
      </c>
      <c r="G29" s="157"/>
      <c r="H29" s="157"/>
      <c r="I29" s="299"/>
      <c r="J29" s="300"/>
      <c r="K29" s="301"/>
      <c r="L29" s="157"/>
      <c r="M29" s="157"/>
      <c r="N29" s="302"/>
      <c r="O29" s="157"/>
      <c r="P29" s="157"/>
      <c r="Q29" s="157"/>
    </row>
    <row r="30" spans="2:20" x14ac:dyDescent="0.2">
      <c r="B30" s="85">
        <v>27</v>
      </c>
      <c r="C30" s="85">
        <v>2</v>
      </c>
      <c r="D30" s="85">
        <v>14</v>
      </c>
      <c r="E30" s="85">
        <v>11.08</v>
      </c>
      <c r="F30" s="85">
        <f t="shared" si="0"/>
        <v>155.12</v>
      </c>
      <c r="G30" s="157"/>
      <c r="H30" s="157"/>
      <c r="I30" s="299"/>
      <c r="J30" s="300"/>
      <c r="K30" s="301"/>
      <c r="L30" s="153"/>
      <c r="M30" s="157"/>
      <c r="N30" s="302"/>
      <c r="O30" s="157"/>
      <c r="P30" s="157"/>
      <c r="Q30" s="157"/>
    </row>
    <row r="31" spans="2:20" x14ac:dyDescent="0.2">
      <c r="B31" s="85">
        <v>28</v>
      </c>
      <c r="C31" s="85">
        <v>1</v>
      </c>
      <c r="D31" s="85">
        <v>7</v>
      </c>
      <c r="E31" s="85">
        <v>11.08</v>
      </c>
      <c r="F31" s="85">
        <f t="shared" si="0"/>
        <v>77.56</v>
      </c>
      <c r="G31" s="157"/>
      <c r="H31" s="157"/>
      <c r="I31" s="293" t="s">
        <v>261</v>
      </c>
      <c r="J31" s="293" t="s">
        <v>262</v>
      </c>
      <c r="K31" s="293" t="s">
        <v>49</v>
      </c>
      <c r="L31" s="157"/>
      <c r="M31" s="157"/>
      <c r="N31" s="157"/>
      <c r="O31" s="157"/>
      <c r="P31" s="157"/>
      <c r="Q31" s="157"/>
      <c r="T31" s="303"/>
    </row>
    <row r="32" spans="2:20" x14ac:dyDescent="0.2">
      <c r="B32" s="85">
        <v>29</v>
      </c>
      <c r="C32" s="85">
        <v>8</v>
      </c>
      <c r="D32" s="85">
        <v>56</v>
      </c>
      <c r="E32" s="85">
        <v>11.08</v>
      </c>
      <c r="F32" s="85">
        <f t="shared" si="0"/>
        <v>620.48</v>
      </c>
      <c r="G32" s="157"/>
      <c r="H32" s="157"/>
      <c r="I32" s="222" t="s">
        <v>52</v>
      </c>
      <c r="J32" s="223">
        <v>322</v>
      </c>
      <c r="K32" s="224">
        <f>J32/J34</f>
        <v>2.1338634857521539E-2</v>
      </c>
      <c r="L32" s="157"/>
      <c r="M32" s="157"/>
      <c r="N32" s="157"/>
      <c r="O32" s="157"/>
      <c r="P32" s="157"/>
      <c r="Q32" s="157"/>
    </row>
    <row r="33" spans="2:17" x14ac:dyDescent="0.2">
      <c r="B33" s="315">
        <v>30</v>
      </c>
      <c r="C33" s="315">
        <v>9</v>
      </c>
      <c r="D33" s="315">
        <v>64</v>
      </c>
      <c r="E33" s="85">
        <v>11.08</v>
      </c>
      <c r="F33" s="85">
        <f t="shared" si="0"/>
        <v>709.12</v>
      </c>
      <c r="G33" s="157"/>
      <c r="H33" s="157"/>
      <c r="I33" s="222" t="s">
        <v>53</v>
      </c>
      <c r="J33" s="223">
        <v>14768</v>
      </c>
      <c r="K33" s="224">
        <f>J33/J34</f>
        <v>0.97866136514247848</v>
      </c>
      <c r="L33" s="157"/>
      <c r="M33" s="157"/>
      <c r="N33" s="157"/>
      <c r="O33" s="157"/>
      <c r="P33" s="157"/>
      <c r="Q33" s="157"/>
    </row>
    <row r="34" spans="2:17" x14ac:dyDescent="0.2">
      <c r="B34" s="310"/>
      <c r="C34" s="311"/>
      <c r="D34" s="311">
        <f>SUM(D4:D33)</f>
        <v>1350</v>
      </c>
      <c r="E34" s="312"/>
      <c r="F34" s="313">
        <f>SUM(F4:F33)</f>
        <v>14958.000000000005</v>
      </c>
      <c r="G34" s="157"/>
      <c r="H34" s="157"/>
      <c r="I34" s="222" t="s">
        <v>19</v>
      </c>
      <c r="J34" s="314">
        <f>J32+J33</f>
        <v>15090</v>
      </c>
      <c r="K34" s="292">
        <v>1</v>
      </c>
      <c r="L34" s="157"/>
      <c r="M34" s="157"/>
      <c r="N34" s="157"/>
      <c r="O34" s="157"/>
      <c r="P34" s="157"/>
      <c r="Q34" s="157"/>
    </row>
    <row r="35" spans="2:17" x14ac:dyDescent="0.2">
      <c r="B35" s="469" t="s">
        <v>97</v>
      </c>
      <c r="C35" s="469"/>
      <c r="D35" s="469"/>
      <c r="E35" s="469"/>
      <c r="F35" s="469"/>
      <c r="G35" s="296">
        <f>F34*K33</f>
        <v>14638.816699801198</v>
      </c>
      <c r="H35" s="157"/>
      <c r="I35" s="305"/>
      <c r="J35" s="306"/>
      <c r="K35" s="307"/>
      <c r="L35" s="157"/>
      <c r="M35" s="157"/>
      <c r="N35" s="157"/>
      <c r="O35" s="157"/>
      <c r="P35" s="157"/>
      <c r="Q35" s="157"/>
    </row>
    <row r="36" spans="2:17" x14ac:dyDescent="0.2"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</row>
    <row r="37" spans="2:17" x14ac:dyDescent="0.2"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</row>
    <row r="38" spans="2:17" x14ac:dyDescent="0.2"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</row>
    <row r="39" spans="2:17" x14ac:dyDescent="0.2"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</row>
    <row r="40" spans="2:17" x14ac:dyDescent="0.2"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</row>
    <row r="41" spans="2:17" x14ac:dyDescent="0.2"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</row>
  </sheetData>
  <mergeCells count="2">
    <mergeCell ref="B35:F35"/>
    <mergeCell ref="I1:L1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CC4FF-78EB-49A3-BF07-838984EF09A9}">
  <sheetPr>
    <tabColor theme="9" tint="0.59999389629810485"/>
  </sheetPr>
  <dimension ref="B1:Q38"/>
  <sheetViews>
    <sheetView topLeftCell="A4" workbookViewId="0">
      <selection activeCell="F20" sqref="F20"/>
    </sheetView>
  </sheetViews>
  <sheetFormatPr defaultRowHeight="12.75" x14ac:dyDescent="0.2"/>
  <cols>
    <col min="1" max="1" width="5.5703125" style="94" customWidth="1"/>
    <col min="2" max="2" width="16.42578125" style="94" customWidth="1"/>
    <col min="3" max="3" width="15.28515625" style="94" customWidth="1"/>
    <col min="4" max="4" width="16.85546875" style="94" customWidth="1"/>
    <col min="5" max="5" width="17.140625" style="94" customWidth="1"/>
    <col min="6" max="6" width="9.140625" style="94"/>
    <col min="7" max="7" width="11.5703125" style="94" customWidth="1"/>
    <col min="8" max="8" width="10.140625" style="94" bestFit="1" customWidth="1"/>
    <col min="9" max="16384" width="9.140625" style="94"/>
  </cols>
  <sheetData>
    <row r="1" spans="2:10" ht="50.25" customHeight="1" x14ac:dyDescent="0.2">
      <c r="E1" s="444" t="s">
        <v>311</v>
      </c>
      <c r="F1" s="444"/>
      <c r="G1" s="444"/>
    </row>
    <row r="2" spans="2:10" x14ac:dyDescent="0.2">
      <c r="B2" s="308" t="s">
        <v>277</v>
      </c>
      <c r="G2" s="97"/>
      <c r="H2" s="97"/>
      <c r="I2" s="97"/>
      <c r="J2" s="97"/>
    </row>
    <row r="3" spans="2:10" ht="38.25" x14ac:dyDescent="0.2">
      <c r="B3" s="327" t="s">
        <v>276</v>
      </c>
      <c r="C3" s="327" t="s">
        <v>161</v>
      </c>
      <c r="D3" s="328" t="s">
        <v>162</v>
      </c>
      <c r="E3" s="328" t="s">
        <v>163</v>
      </c>
    </row>
    <row r="4" spans="2:10" x14ac:dyDescent="0.2">
      <c r="B4" s="133">
        <v>43983</v>
      </c>
      <c r="C4" s="321" t="s">
        <v>164</v>
      </c>
      <c r="D4" s="322">
        <v>12</v>
      </c>
      <c r="E4" s="184">
        <v>126</v>
      </c>
      <c r="F4" s="303"/>
    </row>
    <row r="5" spans="2:10" x14ac:dyDescent="0.2">
      <c r="B5" s="133">
        <v>43984</v>
      </c>
      <c r="C5" s="321" t="s">
        <v>164</v>
      </c>
      <c r="D5" s="322">
        <v>15</v>
      </c>
      <c r="E5" s="184">
        <v>180</v>
      </c>
      <c r="F5" s="303"/>
    </row>
    <row r="6" spans="2:10" x14ac:dyDescent="0.2">
      <c r="B6" s="133">
        <v>43985</v>
      </c>
      <c r="C6" s="321" t="s">
        <v>164</v>
      </c>
      <c r="D6" s="322">
        <v>15</v>
      </c>
      <c r="E6" s="184">
        <v>180</v>
      </c>
      <c r="F6" s="303"/>
    </row>
    <row r="7" spans="2:10" x14ac:dyDescent="0.2">
      <c r="B7" s="133">
        <v>43986</v>
      </c>
      <c r="C7" s="321" t="s">
        <v>164</v>
      </c>
      <c r="D7" s="322">
        <v>15</v>
      </c>
      <c r="E7" s="184">
        <v>180</v>
      </c>
      <c r="F7" s="303"/>
    </row>
    <row r="8" spans="2:10" x14ac:dyDescent="0.2">
      <c r="B8" s="133">
        <v>43987</v>
      </c>
      <c r="C8" s="321" t="s">
        <v>164</v>
      </c>
      <c r="D8" s="323">
        <v>16</v>
      </c>
      <c r="E8" s="438">
        <v>145</v>
      </c>
      <c r="F8" s="303"/>
    </row>
    <row r="9" spans="2:10" x14ac:dyDescent="0.2">
      <c r="B9" s="133">
        <v>43988</v>
      </c>
      <c r="C9" s="321" t="s">
        <v>165</v>
      </c>
      <c r="D9" s="323">
        <v>7</v>
      </c>
      <c r="E9" s="438">
        <v>42</v>
      </c>
      <c r="F9" s="303"/>
    </row>
    <row r="10" spans="2:10" x14ac:dyDescent="0.2">
      <c r="B10" s="133">
        <v>43989</v>
      </c>
      <c r="C10" s="321" t="s">
        <v>166</v>
      </c>
      <c r="D10" s="323">
        <v>4</v>
      </c>
      <c r="E10" s="438">
        <v>12</v>
      </c>
      <c r="F10" s="303"/>
    </row>
    <row r="11" spans="2:10" x14ac:dyDescent="0.2">
      <c r="B11" s="133">
        <v>43990</v>
      </c>
      <c r="C11" s="321" t="s">
        <v>164</v>
      </c>
      <c r="D11" s="323">
        <v>16</v>
      </c>
      <c r="E11" s="438">
        <v>151</v>
      </c>
      <c r="F11" s="303"/>
    </row>
    <row r="12" spans="2:10" x14ac:dyDescent="0.2">
      <c r="B12" s="133">
        <v>43991</v>
      </c>
      <c r="C12" s="321" t="s">
        <v>164</v>
      </c>
      <c r="D12" s="323">
        <v>16</v>
      </c>
      <c r="E12" s="438">
        <v>173</v>
      </c>
      <c r="F12" s="303"/>
    </row>
    <row r="13" spans="2:10" x14ac:dyDescent="0.2">
      <c r="B13" s="133">
        <v>43992</v>
      </c>
      <c r="C13" s="321" t="s">
        <v>164</v>
      </c>
      <c r="D13" s="323">
        <v>19</v>
      </c>
      <c r="E13" s="184">
        <v>200</v>
      </c>
      <c r="F13" s="303"/>
    </row>
    <row r="14" spans="2:10" x14ac:dyDescent="0.2">
      <c r="B14" s="133">
        <v>43993</v>
      </c>
      <c r="C14" s="321" t="s">
        <v>164</v>
      </c>
      <c r="D14" s="323">
        <v>18</v>
      </c>
      <c r="E14" s="184">
        <v>175</v>
      </c>
      <c r="F14" s="303"/>
    </row>
    <row r="15" spans="2:10" x14ac:dyDescent="0.2">
      <c r="B15" s="133">
        <v>43994</v>
      </c>
      <c r="C15" s="321" t="s">
        <v>164</v>
      </c>
      <c r="D15" s="323">
        <v>15</v>
      </c>
      <c r="E15" s="184">
        <v>180</v>
      </c>
      <c r="F15" s="303"/>
    </row>
    <row r="16" spans="2:10" x14ac:dyDescent="0.2">
      <c r="B16" s="133">
        <v>43995</v>
      </c>
      <c r="C16" s="321" t="s">
        <v>165</v>
      </c>
      <c r="D16" s="323">
        <v>13</v>
      </c>
      <c r="E16" s="184">
        <v>121</v>
      </c>
      <c r="F16" s="303"/>
    </row>
    <row r="17" spans="2:17" ht="14.25" customHeight="1" x14ac:dyDescent="0.3">
      <c r="B17" s="133">
        <v>43996</v>
      </c>
      <c r="C17" s="321" t="s">
        <v>166</v>
      </c>
      <c r="D17" s="323">
        <v>4</v>
      </c>
      <c r="E17" s="184">
        <v>12</v>
      </c>
      <c r="F17" s="303"/>
      <c r="H17" s="428"/>
      <c r="I17" s="428"/>
      <c r="J17" s="428"/>
      <c r="K17" s="428"/>
      <c r="L17" s="428"/>
      <c r="M17" s="428"/>
      <c r="N17" s="428"/>
      <c r="O17" s="428"/>
      <c r="P17" s="428"/>
      <c r="Q17" s="428"/>
    </row>
    <row r="18" spans="2:17" ht="14.25" customHeight="1" x14ac:dyDescent="0.3">
      <c r="B18" s="133">
        <v>43997</v>
      </c>
      <c r="C18" s="321" t="s">
        <v>164</v>
      </c>
      <c r="D18" s="323">
        <v>15</v>
      </c>
      <c r="E18" s="184">
        <v>136</v>
      </c>
      <c r="F18" s="303"/>
      <c r="H18" s="428"/>
      <c r="I18" s="428"/>
      <c r="J18" s="428"/>
      <c r="K18" s="428"/>
      <c r="L18" s="428"/>
      <c r="M18" s="428"/>
      <c r="N18" s="428"/>
      <c r="O18" s="428"/>
      <c r="P18" s="428"/>
      <c r="Q18" s="428"/>
    </row>
    <row r="19" spans="2:17" x14ac:dyDescent="0.2">
      <c r="B19" s="133">
        <v>43998</v>
      </c>
      <c r="C19" s="321" t="s">
        <v>164</v>
      </c>
      <c r="D19" s="323">
        <v>16</v>
      </c>
      <c r="E19" s="438">
        <v>153</v>
      </c>
      <c r="F19" s="303"/>
    </row>
    <row r="20" spans="2:17" x14ac:dyDescent="0.2">
      <c r="B20" s="133">
        <v>43999</v>
      </c>
      <c r="C20" s="321" t="s">
        <v>164</v>
      </c>
      <c r="D20" s="323">
        <v>12</v>
      </c>
      <c r="E20" s="438">
        <v>117</v>
      </c>
      <c r="F20" s="303"/>
    </row>
    <row r="21" spans="2:17" x14ac:dyDescent="0.2">
      <c r="B21" s="133">
        <v>44000</v>
      </c>
      <c r="C21" s="321" t="s">
        <v>164</v>
      </c>
      <c r="D21" s="323">
        <v>14</v>
      </c>
      <c r="E21" s="438">
        <v>140</v>
      </c>
      <c r="F21" s="303"/>
    </row>
    <row r="22" spans="2:17" x14ac:dyDescent="0.2">
      <c r="B22" s="133">
        <v>44001</v>
      </c>
      <c r="C22" s="321" t="s">
        <v>164</v>
      </c>
      <c r="D22" s="323">
        <v>13</v>
      </c>
      <c r="E22" s="438">
        <v>127</v>
      </c>
      <c r="F22" s="303"/>
    </row>
    <row r="23" spans="2:17" x14ac:dyDescent="0.2">
      <c r="B23" s="133">
        <v>44002</v>
      </c>
      <c r="C23" s="321" t="s">
        <v>165</v>
      </c>
      <c r="D23" s="323">
        <v>5</v>
      </c>
      <c r="E23" s="438">
        <v>30</v>
      </c>
      <c r="F23" s="303"/>
    </row>
    <row r="24" spans="2:17" x14ac:dyDescent="0.2">
      <c r="B24" s="133">
        <v>44003</v>
      </c>
      <c r="C24" s="321" t="s">
        <v>166</v>
      </c>
      <c r="D24" s="323">
        <v>4</v>
      </c>
      <c r="E24" s="438">
        <v>12</v>
      </c>
      <c r="F24" s="303"/>
    </row>
    <row r="25" spans="2:17" x14ac:dyDescent="0.2">
      <c r="B25" s="133">
        <v>44004</v>
      </c>
      <c r="C25" s="321" t="s">
        <v>165</v>
      </c>
      <c r="D25" s="323">
        <v>6</v>
      </c>
      <c r="E25" s="438">
        <v>36</v>
      </c>
      <c r="F25" s="303"/>
      <c r="H25" s="291" t="s">
        <v>261</v>
      </c>
      <c r="I25" s="291" t="s">
        <v>262</v>
      </c>
      <c r="J25" s="291" t="s">
        <v>49</v>
      </c>
    </row>
    <row r="26" spans="2:17" x14ac:dyDescent="0.2">
      <c r="B26" s="133">
        <v>44005</v>
      </c>
      <c r="C26" s="321" t="s">
        <v>166</v>
      </c>
      <c r="D26" s="323">
        <v>6</v>
      </c>
      <c r="E26" s="438">
        <v>18</v>
      </c>
      <c r="F26" s="303"/>
      <c r="H26" s="221" t="s">
        <v>263</v>
      </c>
      <c r="I26" s="225">
        <v>114</v>
      </c>
      <c r="J26" s="226">
        <f>I26/I28</f>
        <v>6.8263473053892217E-3</v>
      </c>
      <c r="M26" s="439"/>
    </row>
    <row r="27" spans="2:17" x14ac:dyDescent="0.2">
      <c r="B27" s="133">
        <v>44006</v>
      </c>
      <c r="C27" s="321" t="s">
        <v>166</v>
      </c>
      <c r="D27" s="323">
        <v>7</v>
      </c>
      <c r="E27" s="438">
        <v>21</v>
      </c>
      <c r="F27" s="303"/>
      <c r="H27" s="222" t="s">
        <v>53</v>
      </c>
      <c r="I27" s="227">
        <v>16586</v>
      </c>
      <c r="J27" s="228">
        <f>I27/I28</f>
        <v>0.99317365269461078</v>
      </c>
      <c r="K27" s="256"/>
      <c r="M27" s="439"/>
    </row>
    <row r="28" spans="2:17" x14ac:dyDescent="0.2">
      <c r="B28" s="133">
        <v>44007</v>
      </c>
      <c r="C28" s="321" t="s">
        <v>164</v>
      </c>
      <c r="D28" s="323">
        <v>12</v>
      </c>
      <c r="E28" s="438">
        <v>121</v>
      </c>
      <c r="F28" s="303"/>
      <c r="H28" s="221" t="s">
        <v>19</v>
      </c>
      <c r="I28" s="225">
        <v>16700</v>
      </c>
      <c r="J28" s="230">
        <v>1</v>
      </c>
    </row>
    <row r="29" spans="2:17" x14ac:dyDescent="0.2">
      <c r="B29" s="133">
        <v>44008</v>
      </c>
      <c r="C29" s="321" t="s">
        <v>164</v>
      </c>
      <c r="D29" s="323">
        <v>12</v>
      </c>
      <c r="E29" s="438">
        <v>111</v>
      </c>
      <c r="F29" s="303"/>
    </row>
    <row r="30" spans="2:17" x14ac:dyDescent="0.2">
      <c r="B30" s="133">
        <v>44009</v>
      </c>
      <c r="C30" s="321" t="s">
        <v>165</v>
      </c>
      <c r="D30" s="323">
        <v>6</v>
      </c>
      <c r="E30" s="438">
        <v>36</v>
      </c>
      <c r="F30" s="303"/>
    </row>
    <row r="31" spans="2:17" x14ac:dyDescent="0.2">
      <c r="B31" s="133">
        <v>44010</v>
      </c>
      <c r="C31" s="321" t="s">
        <v>166</v>
      </c>
      <c r="D31" s="323">
        <v>5</v>
      </c>
      <c r="E31" s="438">
        <v>15</v>
      </c>
      <c r="F31" s="303"/>
    </row>
    <row r="32" spans="2:17" x14ac:dyDescent="0.2">
      <c r="B32" s="133">
        <v>44011</v>
      </c>
      <c r="C32" s="321" t="s">
        <v>164</v>
      </c>
      <c r="D32" s="323">
        <v>10</v>
      </c>
      <c r="E32" s="438">
        <v>101</v>
      </c>
      <c r="F32" s="303"/>
    </row>
    <row r="33" spans="2:13" x14ac:dyDescent="0.2">
      <c r="B33" s="133">
        <v>44012</v>
      </c>
      <c r="C33" s="321" t="s">
        <v>164</v>
      </c>
      <c r="D33" s="323">
        <v>12</v>
      </c>
      <c r="E33" s="438">
        <v>123</v>
      </c>
      <c r="F33" s="303"/>
    </row>
    <row r="34" spans="2:13" x14ac:dyDescent="0.2">
      <c r="B34" s="326" t="s">
        <v>274</v>
      </c>
      <c r="C34" s="438"/>
      <c r="D34" s="438"/>
      <c r="E34" s="438">
        <f>SUM(E4:E33)</f>
        <v>3174</v>
      </c>
      <c r="H34" s="77"/>
      <c r="I34" s="77"/>
      <c r="J34" s="77"/>
      <c r="K34" s="77"/>
      <c r="L34" s="77"/>
      <c r="M34" s="77"/>
    </row>
    <row r="35" spans="2:13" ht="13.5" thickBot="1" x14ac:dyDescent="0.25">
      <c r="B35" s="77"/>
      <c r="C35" s="470" t="s">
        <v>275</v>
      </c>
      <c r="D35" s="470"/>
      <c r="E35" s="438">
        <v>12.49</v>
      </c>
      <c r="H35" s="317"/>
      <c r="I35" s="318"/>
      <c r="J35" s="77"/>
      <c r="K35" s="77"/>
      <c r="L35" s="77"/>
      <c r="M35" s="77"/>
    </row>
    <row r="36" spans="2:13" ht="13.5" thickBot="1" x14ac:dyDescent="0.25">
      <c r="B36" s="77"/>
      <c r="C36" s="77"/>
      <c r="D36" s="77"/>
      <c r="E36" s="258">
        <f>E34*E35</f>
        <v>39643.26</v>
      </c>
      <c r="F36" s="319">
        <f>J27</f>
        <v>0.99317365269461078</v>
      </c>
      <c r="G36" s="94" t="s">
        <v>53</v>
      </c>
      <c r="H36" s="437">
        <f>E36*F36</f>
        <v>39372.641338922156</v>
      </c>
      <c r="I36" s="324" t="s">
        <v>168</v>
      </c>
      <c r="J36" s="429"/>
      <c r="K36" s="430"/>
      <c r="L36" s="430"/>
      <c r="M36" s="431"/>
    </row>
    <row r="37" spans="2:13" x14ac:dyDescent="0.2">
      <c r="B37" s="77"/>
      <c r="C37" s="77"/>
      <c r="D37" s="77"/>
      <c r="E37" s="77"/>
      <c r="F37" s="319">
        <f>J26</f>
        <v>6.8263473053892217E-3</v>
      </c>
      <c r="G37" s="94" t="s">
        <v>169</v>
      </c>
      <c r="H37" s="432">
        <f>E36*F37</f>
        <v>270.61866107784431</v>
      </c>
      <c r="I37" s="433"/>
      <c r="J37" s="434"/>
      <c r="K37" s="256"/>
      <c r="M37" s="320"/>
    </row>
    <row r="38" spans="2:13" x14ac:dyDescent="0.2">
      <c r="H38" s="435"/>
      <c r="I38" s="433"/>
      <c r="J38" s="436"/>
    </row>
  </sheetData>
  <mergeCells count="2">
    <mergeCell ref="E1:G1"/>
    <mergeCell ref="C35:D3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Kopsavilkums</vt:lpstr>
      <vt:lpstr>Izmeklejumi</vt:lpstr>
      <vt:lpstr>Mob_vien_Gulbis</vt:lpstr>
      <vt:lpstr>Mob_vien_CL_maijs</vt:lpstr>
      <vt:lpstr>Mob_vien_CL</vt:lpstr>
      <vt:lpstr>Paraug_punk_Gulb</vt:lpstr>
      <vt:lpstr>Paraug_punk_CL</vt:lpstr>
      <vt:lpstr>Zv_centr_Gulb</vt:lpstr>
      <vt:lpstr>ZV_cent_CL</vt:lpstr>
      <vt:lpstr>CL_IAL</vt:lpstr>
      <vt:lpstr>Gulbis_IAL</vt:lpstr>
      <vt:lpstr>RefLab_barotn</vt:lpstr>
      <vt:lpstr>Gulbis_GA_kompl</vt:lpstr>
      <vt:lpstr>BIOR_marts</vt:lpstr>
    </vt:vector>
  </TitlesOfParts>
  <Company>NVD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Ģirts Lapiņš</dc:creator>
  <cp:lastModifiedBy>Ivita Lazdiņa</cp:lastModifiedBy>
  <cp:lastPrinted>2020-08-20T11:05:09Z</cp:lastPrinted>
  <dcterms:created xsi:type="dcterms:W3CDTF">2020-04-24T14:20:08Z</dcterms:created>
  <dcterms:modified xsi:type="dcterms:W3CDTF">2020-08-20T11:28:12Z</dcterms:modified>
</cp:coreProperties>
</file>