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21\PASKAIDROJUMI\Paskaidrojumu sagatave\"/>
    </mc:Choice>
  </mc:AlternateContent>
  <bookViews>
    <workbookView xWindow="-3570" yWindow="-165" windowWidth="15585" windowHeight="10275" activeTab="3"/>
  </bookViews>
  <sheets>
    <sheet name="kons_funk" sheetId="16" r:id="rId1"/>
    <sheet name="pb_spb_funk" sheetId="13" r:id="rId2"/>
    <sheet name="kons_adm" sheetId="17" r:id="rId3"/>
    <sheet name="pb_spb_adm" sheetId="18" r:id="rId4"/>
    <sheet name="pb_spb_adm (2)" sheetId="22" state="hidden" r:id="rId5"/>
    <sheet name="kons_ekon" sheetId="19" r:id="rId6"/>
    <sheet name="pb_spb_ekon" sheetId="20" r:id="rId7"/>
  </sheets>
  <externalReferences>
    <externalReference r:id="rId8"/>
    <externalReference r:id="rId9"/>
  </externalReferences>
  <definedNames>
    <definedName name="_xlnm._FilterDatabase" localSheetId="3" hidden="1">pb_spb_adm!$A$1:$O$163</definedName>
    <definedName name="_xlnm._FilterDatabase" localSheetId="4" hidden="1">'pb_spb_adm (2)'!$B$1:$B$143</definedName>
    <definedName name="_xlnm.Print_Titles" localSheetId="2">kons_adm!$4:$4</definedName>
    <definedName name="_xlnm.Print_Titles" localSheetId="5">kons_ekon!$4:$4</definedName>
    <definedName name="_xlnm.Print_Titles" localSheetId="3">pb_spb_adm!$3:$3</definedName>
    <definedName name="_xlnm.Print_Titles" localSheetId="4">'pb_spb_adm (2)'!$3:$3</definedName>
    <definedName name="_xlnm.Print_Titles" localSheetId="6">pb_spb_ekon!$4:$4</definedName>
    <definedName name="T13l6">[1]JPI_pasakumi_kopa!#REF!</definedName>
  </definedNames>
  <calcPr calcId="162913"/>
</workbook>
</file>

<file path=xl/calcChain.xml><?xml version="1.0" encoding="utf-8"?>
<calcChain xmlns="http://schemas.openxmlformats.org/spreadsheetml/2006/main">
  <c r="D4" i="18" l="1"/>
  <c r="G4" i="18"/>
  <c r="H4" i="18"/>
  <c r="I4" i="18"/>
  <c r="L4" i="18"/>
  <c r="O4" i="18"/>
  <c r="D5" i="18"/>
  <c r="G5" i="18"/>
  <c r="H5" i="18"/>
  <c r="I5" i="18"/>
  <c r="L5" i="18"/>
  <c r="O5" i="18"/>
  <c r="D6" i="18"/>
  <c r="G6" i="18"/>
  <c r="H6" i="18"/>
  <c r="L6" i="18"/>
  <c r="O6" i="18"/>
  <c r="D7" i="18"/>
  <c r="G7" i="18"/>
  <c r="H7" i="18"/>
  <c r="I7" i="18"/>
  <c r="L7" i="18"/>
  <c r="O7" i="18"/>
  <c r="D8" i="18"/>
  <c r="G8" i="18"/>
  <c r="H8" i="18"/>
  <c r="I8" i="18"/>
  <c r="L8" i="18"/>
  <c r="O8" i="18"/>
  <c r="D9" i="18"/>
  <c r="G9" i="18"/>
  <c r="H9" i="18"/>
  <c r="I9" i="18"/>
  <c r="L9" i="18"/>
  <c r="O9" i="18"/>
  <c r="D10" i="18"/>
  <c r="G10" i="18"/>
  <c r="H10" i="18"/>
  <c r="I10" i="18"/>
  <c r="L10" i="18"/>
  <c r="O10" i="18"/>
  <c r="D11" i="18"/>
  <c r="G11" i="18"/>
  <c r="H11" i="18"/>
  <c r="I11" i="18"/>
  <c r="L11" i="18"/>
  <c r="O11" i="18"/>
  <c r="D12" i="18"/>
  <c r="G12" i="18"/>
  <c r="H12" i="18"/>
  <c r="I12" i="18"/>
  <c r="L12" i="18"/>
  <c r="O12" i="18"/>
  <c r="D13" i="18"/>
  <c r="G13" i="18"/>
  <c r="H13" i="18"/>
  <c r="I13" i="18"/>
  <c r="L13" i="18"/>
  <c r="O13" i="18"/>
  <c r="D14" i="18"/>
  <c r="G14" i="18"/>
  <c r="H14" i="18"/>
  <c r="I14" i="18"/>
  <c r="L14" i="18"/>
  <c r="O14" i="18"/>
  <c r="D15" i="18"/>
  <c r="G15" i="18"/>
  <c r="H15" i="18"/>
  <c r="I15" i="18"/>
  <c r="L15" i="18"/>
  <c r="O15" i="18"/>
  <c r="D16" i="18"/>
  <c r="G16" i="18"/>
  <c r="H16" i="18"/>
  <c r="I16" i="18"/>
  <c r="L16" i="18"/>
  <c r="O16" i="18"/>
  <c r="D17" i="18"/>
  <c r="G17" i="18"/>
  <c r="H17" i="18"/>
  <c r="I17" i="18"/>
  <c r="L17" i="18"/>
  <c r="O17" i="18"/>
  <c r="D18" i="18"/>
  <c r="G18" i="18"/>
  <c r="H18" i="18"/>
  <c r="L18" i="18"/>
  <c r="O18" i="18"/>
  <c r="D19" i="18"/>
  <c r="G19" i="18"/>
  <c r="H19" i="18"/>
  <c r="I19" i="18"/>
  <c r="L19" i="18"/>
  <c r="O19" i="18"/>
  <c r="D20" i="18"/>
  <c r="G20" i="18"/>
  <c r="H20" i="18"/>
  <c r="I20" i="18"/>
  <c r="L20" i="18"/>
  <c r="O20" i="18"/>
  <c r="D21" i="18"/>
  <c r="G21" i="18"/>
  <c r="H21" i="18"/>
  <c r="I21" i="18"/>
  <c r="L21" i="18"/>
  <c r="O21" i="18"/>
  <c r="D22" i="18"/>
  <c r="G22" i="18"/>
  <c r="H22" i="18"/>
  <c r="I22" i="18"/>
  <c r="L22" i="18"/>
  <c r="O22" i="18"/>
  <c r="D23" i="18"/>
  <c r="G23" i="18"/>
  <c r="H23" i="18"/>
  <c r="I23" i="18"/>
  <c r="L23" i="18"/>
  <c r="O23" i="18"/>
  <c r="D24" i="18"/>
  <c r="G24" i="18"/>
  <c r="H24" i="18"/>
  <c r="I24" i="18"/>
  <c r="L24" i="18"/>
  <c r="O24" i="18"/>
  <c r="D25" i="18"/>
  <c r="G25" i="18"/>
  <c r="H25" i="18"/>
  <c r="I25" i="18"/>
  <c r="L25" i="18"/>
  <c r="O25" i="18"/>
  <c r="D26" i="18"/>
  <c r="G26" i="18"/>
  <c r="H26" i="18"/>
  <c r="I26" i="18"/>
  <c r="L26" i="18"/>
  <c r="O26" i="18"/>
  <c r="D27" i="18"/>
  <c r="G27" i="18"/>
  <c r="H27" i="18"/>
  <c r="I27" i="18"/>
  <c r="L27" i="18"/>
  <c r="O27" i="18"/>
  <c r="D28" i="18"/>
  <c r="G28" i="18"/>
  <c r="H28" i="18"/>
  <c r="I28" i="18"/>
  <c r="L28" i="18"/>
  <c r="O28" i="18"/>
  <c r="D29" i="18"/>
  <c r="G29" i="18"/>
  <c r="H29" i="18"/>
  <c r="I29" i="18"/>
  <c r="L29" i="18"/>
  <c r="O29" i="18"/>
  <c r="D30" i="18"/>
  <c r="G30" i="18"/>
  <c r="H30" i="18"/>
  <c r="I30" i="18"/>
  <c r="L30" i="18"/>
  <c r="O30" i="18"/>
  <c r="D31" i="18"/>
  <c r="G31" i="18"/>
  <c r="H31" i="18"/>
  <c r="I31" i="18"/>
  <c r="L31" i="18"/>
  <c r="O31" i="18"/>
  <c r="D32" i="18"/>
  <c r="G32" i="18"/>
  <c r="H32" i="18"/>
  <c r="L32" i="18"/>
  <c r="O32" i="18"/>
  <c r="D33" i="18"/>
  <c r="G33" i="18"/>
  <c r="H33" i="18"/>
  <c r="I33" i="18"/>
  <c r="L33" i="18"/>
  <c r="O33" i="18"/>
  <c r="D34" i="18"/>
  <c r="G34" i="18"/>
  <c r="H34" i="18"/>
  <c r="I34" i="18"/>
  <c r="L34" i="18"/>
  <c r="O34" i="18"/>
  <c r="D35" i="18"/>
  <c r="G35" i="18"/>
  <c r="H35" i="18"/>
  <c r="I35" i="18"/>
  <c r="L35" i="18"/>
  <c r="O35" i="18"/>
  <c r="D36" i="18"/>
  <c r="G36" i="18"/>
  <c r="H36" i="18"/>
  <c r="I36" i="18"/>
  <c r="L36" i="18"/>
  <c r="O36" i="18"/>
  <c r="D37" i="18"/>
  <c r="G37" i="18"/>
  <c r="H37" i="18"/>
  <c r="I37" i="18"/>
  <c r="L37" i="18"/>
  <c r="O37" i="18"/>
  <c r="D38" i="18"/>
  <c r="G38" i="18"/>
  <c r="H38" i="18"/>
  <c r="I38" i="18"/>
  <c r="L38" i="18"/>
  <c r="O38" i="18"/>
  <c r="D39" i="18"/>
  <c r="G39" i="18"/>
  <c r="H39" i="18"/>
  <c r="I39" i="18"/>
  <c r="L39" i="18"/>
  <c r="O39" i="18"/>
  <c r="D40" i="18"/>
  <c r="G40" i="18"/>
  <c r="H40" i="18"/>
  <c r="I40" i="18"/>
  <c r="L40" i="18"/>
  <c r="O40" i="18"/>
  <c r="D41" i="18"/>
  <c r="G41" i="18"/>
  <c r="H41" i="18"/>
  <c r="L41" i="18"/>
  <c r="O41" i="18"/>
  <c r="D42" i="18"/>
  <c r="G42" i="18"/>
  <c r="H42" i="18"/>
  <c r="I42" i="18"/>
  <c r="L42" i="18"/>
  <c r="O42" i="18"/>
  <c r="D43" i="18"/>
  <c r="G43" i="18"/>
  <c r="H43" i="18"/>
  <c r="I43" i="18"/>
  <c r="L43" i="18"/>
  <c r="O43" i="18"/>
  <c r="D44" i="18"/>
  <c r="G44" i="18"/>
  <c r="H44" i="18"/>
  <c r="I44" i="18"/>
  <c r="L44" i="18"/>
  <c r="O44" i="18"/>
  <c r="D45" i="18"/>
  <c r="G45" i="18"/>
  <c r="L45" i="18"/>
  <c r="O45" i="18"/>
  <c r="D46" i="18"/>
  <c r="G46" i="18"/>
  <c r="H46" i="18"/>
  <c r="I46" i="18"/>
  <c r="L46" i="18"/>
  <c r="O46" i="18"/>
  <c r="D47" i="18"/>
  <c r="G47" i="18"/>
  <c r="H47" i="18"/>
  <c r="I47" i="18"/>
  <c r="L47" i="18"/>
  <c r="O47" i="18"/>
  <c r="D48" i="18"/>
  <c r="G48" i="18"/>
  <c r="H48" i="18"/>
  <c r="I48" i="18"/>
  <c r="L48" i="18"/>
  <c r="O48" i="18"/>
  <c r="D49" i="18"/>
  <c r="G49" i="18"/>
  <c r="H49" i="18"/>
  <c r="I49" i="18"/>
  <c r="L49" i="18"/>
  <c r="O49" i="18"/>
  <c r="D50" i="18"/>
  <c r="G50" i="18"/>
  <c r="H50" i="18"/>
  <c r="I50" i="18"/>
  <c r="L50" i="18"/>
  <c r="O50" i="18"/>
  <c r="D51" i="18"/>
  <c r="G51" i="18"/>
  <c r="H51" i="18"/>
  <c r="I51" i="18"/>
  <c r="L51" i="18"/>
  <c r="O51" i="18"/>
  <c r="D52" i="18"/>
  <c r="G52" i="18"/>
  <c r="H52" i="18"/>
  <c r="I52" i="18"/>
  <c r="L52" i="18"/>
  <c r="O52" i="18"/>
  <c r="D53" i="18"/>
  <c r="G53" i="18"/>
  <c r="H53" i="18"/>
  <c r="I53" i="18"/>
  <c r="L53" i="18"/>
  <c r="O53" i="18"/>
  <c r="D54" i="18"/>
  <c r="G54" i="18"/>
  <c r="H54" i="18"/>
  <c r="I54" i="18"/>
  <c r="L54" i="18"/>
  <c r="O54" i="18"/>
  <c r="D55" i="18"/>
  <c r="G55" i="18"/>
  <c r="H55" i="18"/>
  <c r="L55" i="18"/>
  <c r="O55" i="18"/>
  <c r="D56" i="18"/>
  <c r="G56" i="18"/>
  <c r="H56" i="18"/>
  <c r="I56" i="18"/>
  <c r="L56" i="18"/>
  <c r="O56" i="18"/>
  <c r="D57" i="18"/>
  <c r="G57" i="18"/>
  <c r="H57" i="18"/>
  <c r="I57" i="18"/>
  <c r="L57" i="18"/>
  <c r="O57" i="18"/>
  <c r="D58" i="18"/>
  <c r="G58" i="18"/>
  <c r="H58" i="18"/>
  <c r="I58" i="18"/>
  <c r="L58" i="18"/>
  <c r="O58" i="18"/>
  <c r="D59" i="18"/>
  <c r="G59" i="18"/>
  <c r="H59" i="18"/>
  <c r="I59" i="18"/>
  <c r="L59" i="18"/>
  <c r="O59" i="18"/>
  <c r="D60" i="18"/>
  <c r="G60" i="18"/>
  <c r="H60" i="18"/>
  <c r="I60" i="18"/>
  <c r="L60" i="18"/>
  <c r="O60" i="18"/>
  <c r="D61" i="18"/>
  <c r="G61" i="18"/>
  <c r="H61" i="18"/>
  <c r="I61" i="18"/>
  <c r="L61" i="18"/>
  <c r="O61" i="18"/>
  <c r="C62" i="18"/>
  <c r="D62" i="18"/>
  <c r="G62" i="18"/>
  <c r="H62" i="18"/>
  <c r="I62" i="18"/>
  <c r="L62" i="18"/>
  <c r="O62" i="18"/>
  <c r="D63" i="18"/>
  <c r="G63" i="18"/>
  <c r="H63" i="18"/>
  <c r="I63" i="18"/>
  <c r="L63" i="18"/>
  <c r="O63" i="18"/>
  <c r="D64" i="18"/>
  <c r="G64" i="18"/>
  <c r="H64" i="18"/>
  <c r="I64" i="18"/>
  <c r="L64" i="18"/>
  <c r="O64" i="18"/>
  <c r="D65" i="18"/>
  <c r="G65" i="18"/>
  <c r="H65" i="18"/>
  <c r="I65" i="18"/>
  <c r="L65" i="18"/>
  <c r="O65" i="18"/>
  <c r="D66" i="18"/>
  <c r="G66" i="18"/>
  <c r="H66" i="18"/>
  <c r="I66" i="18"/>
  <c r="L66" i="18"/>
  <c r="O66" i="18"/>
  <c r="D67" i="18"/>
  <c r="G67" i="18"/>
  <c r="H67" i="18"/>
  <c r="I67" i="18"/>
  <c r="L67" i="18"/>
  <c r="O67" i="18"/>
  <c r="D68" i="18"/>
  <c r="G68" i="18"/>
  <c r="H68" i="18"/>
  <c r="I68" i="18"/>
  <c r="L68" i="18"/>
  <c r="O68" i="18"/>
  <c r="D69" i="18"/>
  <c r="G69" i="18"/>
  <c r="H69" i="18"/>
  <c r="I69" i="18"/>
  <c r="L69" i="18"/>
  <c r="O69" i="18"/>
  <c r="C70" i="18"/>
  <c r="D70" i="18"/>
  <c r="G70" i="18"/>
  <c r="H70" i="18"/>
  <c r="I70" i="18"/>
  <c r="L70" i="18"/>
  <c r="O70" i="18"/>
  <c r="D71" i="18"/>
  <c r="G71" i="18"/>
  <c r="H71" i="18"/>
  <c r="I71" i="18"/>
  <c r="L71" i="18"/>
  <c r="O71" i="18"/>
  <c r="D72" i="18"/>
  <c r="G72" i="18"/>
  <c r="H72" i="18"/>
  <c r="L72" i="18"/>
  <c r="O72" i="18"/>
  <c r="D73" i="18"/>
  <c r="G73" i="18"/>
  <c r="H73" i="18"/>
  <c r="I73" i="18"/>
  <c r="L73" i="18"/>
  <c r="O73" i="18"/>
  <c r="D74" i="18"/>
  <c r="G74" i="18"/>
  <c r="H74" i="18"/>
  <c r="I74" i="18"/>
  <c r="L74" i="18"/>
  <c r="O74" i="18"/>
  <c r="D75" i="18"/>
  <c r="G75" i="18"/>
  <c r="H75" i="18"/>
  <c r="I75" i="18"/>
  <c r="L75" i="18"/>
  <c r="O75" i="18"/>
  <c r="D76" i="18"/>
  <c r="G76" i="18"/>
  <c r="H76" i="18"/>
  <c r="I76" i="18"/>
  <c r="L76" i="18"/>
  <c r="O76" i="18"/>
  <c r="D77" i="18"/>
  <c r="G77" i="18"/>
  <c r="H77" i="18"/>
  <c r="I77" i="18"/>
  <c r="L77" i="18"/>
  <c r="O77" i="18"/>
  <c r="D78" i="18"/>
  <c r="G78" i="18"/>
  <c r="H78" i="18"/>
  <c r="I78" i="18"/>
  <c r="L78" i="18"/>
  <c r="O78" i="18"/>
  <c r="C79" i="18"/>
  <c r="D79" i="18"/>
  <c r="G79" i="18"/>
  <c r="H79" i="18"/>
  <c r="I79" i="18"/>
  <c r="L79" i="18"/>
  <c r="O79" i="18"/>
  <c r="D80" i="18"/>
  <c r="G80" i="18"/>
  <c r="H80" i="18"/>
  <c r="I80" i="18"/>
  <c r="L80" i="18"/>
  <c r="O80" i="18"/>
  <c r="D81" i="18"/>
  <c r="G81" i="18"/>
  <c r="H81" i="18"/>
  <c r="I81" i="18"/>
  <c r="L81" i="18"/>
  <c r="O81" i="18"/>
  <c r="D82" i="18"/>
  <c r="G82" i="18"/>
  <c r="H82" i="18"/>
  <c r="I82" i="18"/>
  <c r="L82" i="18"/>
  <c r="O82" i="18"/>
  <c r="D83" i="18"/>
  <c r="G83" i="18"/>
  <c r="H83" i="18"/>
  <c r="I83" i="18"/>
  <c r="L83" i="18"/>
  <c r="O83" i="18"/>
  <c r="D84" i="18"/>
  <c r="G84" i="18"/>
  <c r="H84" i="18"/>
  <c r="I84" i="18"/>
  <c r="L84" i="18"/>
  <c r="O84" i="18"/>
  <c r="D85" i="18"/>
  <c r="G85" i="18"/>
  <c r="H85" i="18"/>
  <c r="I85" i="18"/>
  <c r="L85" i="18"/>
  <c r="O85" i="18"/>
  <c r="D86" i="18"/>
  <c r="G86" i="18"/>
  <c r="H86" i="18"/>
  <c r="I86" i="18"/>
  <c r="L86" i="18"/>
  <c r="O86" i="18"/>
  <c r="D87" i="18"/>
  <c r="G87" i="18"/>
  <c r="H87" i="18"/>
  <c r="I87" i="18"/>
  <c r="L87" i="18"/>
  <c r="O87" i="18"/>
  <c r="D88" i="18"/>
  <c r="G88" i="18"/>
  <c r="H88" i="18"/>
  <c r="I88" i="18"/>
  <c r="L88" i="18"/>
  <c r="O88" i="18"/>
  <c r="D89" i="18"/>
  <c r="G89" i="18"/>
  <c r="H89" i="18"/>
  <c r="I89" i="18"/>
  <c r="L89" i="18"/>
  <c r="O89" i="18"/>
  <c r="D90" i="18"/>
  <c r="G90" i="18"/>
  <c r="H90" i="18"/>
  <c r="I90" i="18"/>
  <c r="L90" i="18"/>
  <c r="O90" i="18"/>
  <c r="D91" i="18"/>
  <c r="G91" i="18"/>
  <c r="H91" i="18"/>
  <c r="I91" i="18"/>
  <c r="L91" i="18"/>
  <c r="O91" i="18"/>
  <c r="D92" i="18"/>
  <c r="G92" i="18"/>
  <c r="H92" i="18"/>
  <c r="I92" i="18"/>
  <c r="L92" i="18"/>
  <c r="O92" i="18"/>
  <c r="D93" i="18"/>
  <c r="G93" i="18"/>
  <c r="H93" i="18"/>
  <c r="I93" i="18"/>
  <c r="L93" i="18"/>
  <c r="O93" i="18"/>
  <c r="D94" i="18"/>
  <c r="G94" i="18"/>
  <c r="H94" i="18"/>
  <c r="I94" i="18"/>
  <c r="L94" i="18"/>
  <c r="O94" i="18"/>
  <c r="D95" i="18"/>
  <c r="G95" i="18"/>
  <c r="H95" i="18"/>
  <c r="I95" i="18"/>
  <c r="L95" i="18"/>
  <c r="O95" i="18"/>
  <c r="D96" i="18"/>
  <c r="G96" i="18"/>
  <c r="H96" i="18"/>
  <c r="I96" i="18"/>
  <c r="L96" i="18"/>
  <c r="O96" i="18"/>
  <c r="D97" i="18"/>
  <c r="G97" i="18"/>
  <c r="H97" i="18"/>
  <c r="I97" i="18"/>
  <c r="L97" i="18"/>
  <c r="O97" i="18"/>
  <c r="D98" i="18"/>
  <c r="G98" i="18"/>
  <c r="H98" i="18"/>
  <c r="I98" i="18"/>
  <c r="L98" i="18"/>
  <c r="O98" i="18"/>
  <c r="D99" i="18"/>
  <c r="G99" i="18"/>
  <c r="H99" i="18"/>
  <c r="I99" i="18"/>
  <c r="L99" i="18"/>
  <c r="O99" i="18"/>
  <c r="D100" i="18"/>
  <c r="G100" i="18"/>
  <c r="H100" i="18"/>
  <c r="I100" i="18"/>
  <c r="L100" i="18"/>
  <c r="O100" i="18"/>
  <c r="D101" i="18"/>
  <c r="G101" i="18"/>
  <c r="H101" i="18"/>
  <c r="I101" i="18"/>
  <c r="L101" i="18"/>
  <c r="O101" i="18"/>
  <c r="D102" i="18"/>
  <c r="G102" i="18"/>
  <c r="H102" i="18"/>
  <c r="I102" i="18"/>
  <c r="L102" i="18"/>
  <c r="O102" i="18"/>
  <c r="C103" i="18"/>
  <c r="D103" i="18"/>
  <c r="G103" i="18"/>
  <c r="H103" i="18"/>
  <c r="I103" i="18"/>
  <c r="L103" i="18"/>
  <c r="O103" i="18"/>
  <c r="D104" i="18"/>
  <c r="G104" i="18"/>
  <c r="H104" i="18"/>
  <c r="I104" i="18"/>
  <c r="L104" i="18"/>
  <c r="O104" i="18"/>
  <c r="D105" i="18"/>
  <c r="G105" i="18"/>
  <c r="H105" i="18"/>
  <c r="L105" i="18"/>
  <c r="O105" i="18"/>
  <c r="D106" i="18"/>
  <c r="G106" i="18"/>
  <c r="H106" i="18"/>
  <c r="I106" i="18"/>
  <c r="L106" i="18"/>
  <c r="O106" i="18"/>
  <c r="C107" i="18"/>
  <c r="D107" i="18"/>
  <c r="G107" i="18"/>
  <c r="H107" i="18"/>
  <c r="I107" i="18"/>
  <c r="L107" i="18"/>
  <c r="O107" i="18"/>
  <c r="D108" i="18"/>
  <c r="G108" i="18"/>
  <c r="H108" i="18"/>
  <c r="I108" i="18"/>
  <c r="L108" i="18"/>
  <c r="O108" i="18"/>
  <c r="D109" i="18"/>
  <c r="G109" i="18"/>
  <c r="H109" i="18"/>
  <c r="I109" i="18"/>
  <c r="L109" i="18"/>
  <c r="O109" i="18"/>
  <c r="D110" i="18"/>
  <c r="G110" i="18"/>
  <c r="H110" i="18"/>
  <c r="I110" i="18"/>
  <c r="L110" i="18"/>
  <c r="O110" i="18"/>
  <c r="G111" i="18"/>
  <c r="H111" i="18"/>
  <c r="L111" i="18"/>
  <c r="O111" i="18"/>
  <c r="D112" i="18"/>
  <c r="G112" i="18"/>
  <c r="H112" i="18"/>
  <c r="I112" i="18"/>
  <c r="L112" i="18"/>
  <c r="O112" i="18"/>
  <c r="D113" i="18"/>
  <c r="G113" i="18"/>
  <c r="H113" i="18"/>
  <c r="I113" i="18"/>
  <c r="L113" i="18"/>
  <c r="O113" i="18"/>
  <c r="D114" i="18"/>
  <c r="G114" i="18"/>
  <c r="H114" i="18"/>
  <c r="I114" i="18"/>
  <c r="L114" i="18"/>
  <c r="O114" i="18"/>
  <c r="D115" i="18"/>
  <c r="G115" i="18"/>
  <c r="H115" i="18"/>
  <c r="I115" i="18"/>
  <c r="L115" i="18"/>
  <c r="O115" i="18"/>
  <c r="C116" i="18"/>
  <c r="D116" i="18"/>
  <c r="G116" i="18"/>
  <c r="H116" i="18"/>
  <c r="I116" i="18"/>
  <c r="L116" i="18"/>
  <c r="O116" i="18"/>
  <c r="D117" i="18"/>
  <c r="G117" i="18"/>
  <c r="H117" i="18"/>
  <c r="I117" i="18"/>
  <c r="L117" i="18"/>
  <c r="O117" i="18"/>
  <c r="D118" i="18"/>
  <c r="G118" i="18"/>
  <c r="H118" i="18"/>
  <c r="I118" i="18"/>
  <c r="L118" i="18"/>
  <c r="O118" i="18"/>
  <c r="D119" i="18"/>
  <c r="G119" i="18"/>
  <c r="H119" i="18"/>
  <c r="I119" i="18"/>
  <c r="L119" i="18"/>
  <c r="O119" i="18"/>
  <c r="C120" i="18"/>
  <c r="D120" i="18"/>
  <c r="G120" i="18"/>
  <c r="H120" i="18"/>
  <c r="I120" i="18"/>
  <c r="L120" i="18"/>
  <c r="O120" i="18"/>
  <c r="D121" i="18"/>
  <c r="G121" i="18"/>
  <c r="H121" i="18"/>
  <c r="I121" i="18"/>
  <c r="L121" i="18"/>
  <c r="O121" i="18"/>
  <c r="D122" i="18"/>
  <c r="G122" i="18"/>
  <c r="H122" i="18"/>
  <c r="I122" i="18"/>
  <c r="L122" i="18"/>
  <c r="O122" i="18"/>
  <c r="D123" i="18"/>
  <c r="D124" i="18"/>
  <c r="E124" i="18"/>
  <c r="E123" i="18" s="1"/>
  <c r="J124" i="18"/>
  <c r="J123" i="18" s="1"/>
  <c r="M124" i="18"/>
  <c r="M123" i="18" s="1"/>
  <c r="O123" i="18" s="1"/>
  <c r="D125" i="18"/>
  <c r="G125" i="18"/>
  <c r="H125" i="18"/>
  <c r="I125" i="18"/>
  <c r="L125" i="18"/>
  <c r="O125" i="18"/>
  <c r="C126" i="18"/>
  <c r="D126" i="18"/>
  <c r="G126" i="18"/>
  <c r="H126" i="18"/>
  <c r="I126" i="18"/>
  <c r="L126" i="18"/>
  <c r="O126" i="18"/>
  <c r="D127" i="18"/>
  <c r="G127" i="18"/>
  <c r="H127" i="18"/>
  <c r="L127" i="18"/>
  <c r="O127" i="18"/>
  <c r="D128" i="18"/>
  <c r="G128" i="18"/>
  <c r="H128" i="18"/>
  <c r="L128" i="18"/>
  <c r="O128" i="18"/>
  <c r="D129" i="18"/>
  <c r="G129" i="18"/>
  <c r="H129" i="18"/>
  <c r="I129" i="18"/>
  <c r="L129" i="18"/>
  <c r="O129" i="18"/>
  <c r="D130" i="18"/>
  <c r="G130" i="18"/>
  <c r="H130" i="18"/>
  <c r="I130" i="18"/>
  <c r="L130" i="18"/>
  <c r="O130" i="18"/>
  <c r="D131" i="18"/>
  <c r="G131" i="18"/>
  <c r="H131" i="18"/>
  <c r="I131" i="18"/>
  <c r="L131" i="18"/>
  <c r="O131" i="18"/>
  <c r="B133" i="18"/>
  <c r="C83" i="18" s="1"/>
  <c r="C133" i="18"/>
  <c r="D133" i="18"/>
  <c r="M133" i="18"/>
  <c r="N60" i="18" s="1"/>
  <c r="B134" i="18"/>
  <c r="D134" i="18" s="1"/>
  <c r="E134" i="18"/>
  <c r="H134" i="18" s="1"/>
  <c r="J134" i="18"/>
  <c r="L134" i="18" s="1"/>
  <c r="M134" i="18"/>
  <c r="O134" i="18" s="1"/>
  <c r="B135" i="18"/>
  <c r="B132" i="18" s="1"/>
  <c r="C132" i="18" s="1"/>
  <c r="E135" i="18"/>
  <c r="G135" i="18" s="1"/>
  <c r="J135" i="18"/>
  <c r="L135" i="18"/>
  <c r="M135" i="18"/>
  <c r="O135" i="18" s="1"/>
  <c r="B136" i="18"/>
  <c r="D136" i="18" s="1"/>
  <c r="E136" i="18"/>
  <c r="G136" i="18" s="1"/>
  <c r="J136" i="18"/>
  <c r="M136" i="18"/>
  <c r="B137" i="18"/>
  <c r="D137" i="18" s="1"/>
  <c r="E137" i="18"/>
  <c r="G137" i="18" s="1"/>
  <c r="J137" i="18"/>
  <c r="L137" i="18" s="1"/>
  <c r="M137" i="18"/>
  <c r="O137" i="18"/>
  <c r="B139" i="18"/>
  <c r="D139" i="18" s="1"/>
  <c r="B140" i="18"/>
  <c r="D140" i="18" s="1"/>
  <c r="E140" i="18"/>
  <c r="G140" i="18" s="1"/>
  <c r="J140" i="18"/>
  <c r="L140" i="18" s="1"/>
  <c r="M140" i="18"/>
  <c r="N140" i="18" s="1"/>
  <c r="M141" i="18"/>
  <c r="N141" i="18" s="1"/>
  <c r="O141" i="18"/>
  <c r="M139" i="18" l="1"/>
  <c r="N139" i="18" s="1"/>
  <c r="D135" i="18"/>
  <c r="G134" i="18"/>
  <c r="O124" i="18"/>
  <c r="I124" i="18"/>
  <c r="C112" i="18"/>
  <c r="C91" i="18"/>
  <c r="C68" i="18"/>
  <c r="C60" i="18"/>
  <c r="N48" i="18"/>
  <c r="K140" i="18"/>
  <c r="I135" i="18"/>
  <c r="J133" i="18"/>
  <c r="K136" i="18" s="1"/>
  <c r="E133" i="18"/>
  <c r="H124" i="18"/>
  <c r="C95" i="18"/>
  <c r="C66" i="18"/>
  <c r="N46" i="18"/>
  <c r="N50" i="18"/>
  <c r="E141" i="18"/>
  <c r="N136" i="18"/>
  <c r="J141" i="18"/>
  <c r="B141" i="18"/>
  <c r="C141" i="18" s="1"/>
  <c r="L136" i="18"/>
  <c r="H135" i="18"/>
  <c r="L124" i="18"/>
  <c r="G124" i="18"/>
  <c r="C99" i="18"/>
  <c r="C64" i="18"/>
  <c r="I123" i="18"/>
  <c r="H123" i="18"/>
  <c r="F123" i="18"/>
  <c r="G123" i="18"/>
  <c r="L123" i="18"/>
  <c r="H140" i="18"/>
  <c r="O140" i="18"/>
  <c r="O139" i="18"/>
  <c r="I137" i="18"/>
  <c r="O136" i="18"/>
  <c r="I134" i="18"/>
  <c r="O133" i="18"/>
  <c r="K133" i="18"/>
  <c r="M132" i="18"/>
  <c r="E132" i="18"/>
  <c r="C131" i="18"/>
  <c r="F127" i="18"/>
  <c r="C125" i="18"/>
  <c r="C124" i="18"/>
  <c r="C123" i="18"/>
  <c r="K121" i="18"/>
  <c r="F121" i="18"/>
  <c r="C119" i="18"/>
  <c r="K117" i="18"/>
  <c r="F117" i="18"/>
  <c r="C115" i="18"/>
  <c r="K113" i="18"/>
  <c r="F113" i="18"/>
  <c r="C110" i="18"/>
  <c r="F108" i="18"/>
  <c r="C106" i="18"/>
  <c r="K104" i="18"/>
  <c r="F104" i="18"/>
  <c r="C102" i="18"/>
  <c r="K100" i="18"/>
  <c r="F100" i="18"/>
  <c r="C98" i="18"/>
  <c r="K96" i="18"/>
  <c r="F96" i="18"/>
  <c r="C94" i="18"/>
  <c r="F92" i="18"/>
  <c r="C90" i="18"/>
  <c r="K77" i="18"/>
  <c r="F77" i="18"/>
  <c r="K51" i="18"/>
  <c r="F51" i="18"/>
  <c r="K49" i="18"/>
  <c r="F49" i="18"/>
  <c r="K47" i="18"/>
  <c r="F47" i="18"/>
  <c r="N31" i="18"/>
  <c r="N29" i="18"/>
  <c r="N17" i="18"/>
  <c r="N15" i="18"/>
  <c r="N13" i="18"/>
  <c r="N11" i="18"/>
  <c r="N9" i="18"/>
  <c r="F7" i="18"/>
  <c r="L141" i="18"/>
  <c r="H141" i="18"/>
  <c r="J139" i="18"/>
  <c r="B138" i="18"/>
  <c r="H137" i="18"/>
  <c r="N133" i="18"/>
  <c r="K8" i="18"/>
  <c r="K19" i="18"/>
  <c r="K21" i="18"/>
  <c r="K25" i="18"/>
  <c r="K28" i="18"/>
  <c r="K34" i="18"/>
  <c r="K39" i="18"/>
  <c r="K42" i="18"/>
  <c r="K44" i="18"/>
  <c r="K57" i="18"/>
  <c r="K74" i="18"/>
  <c r="K78" i="18"/>
  <c r="K86" i="18"/>
  <c r="K9" i="18"/>
  <c r="K11" i="18"/>
  <c r="K15" i="18"/>
  <c r="K17" i="18"/>
  <c r="K29" i="18"/>
  <c r="K32" i="18"/>
  <c r="K37" i="18"/>
  <c r="K46" i="18"/>
  <c r="K50" i="18"/>
  <c r="K52" i="18"/>
  <c r="K55" i="18"/>
  <c r="K62" i="18"/>
  <c r="K64" i="18"/>
  <c r="K66" i="18"/>
  <c r="K70" i="18"/>
  <c r="K75" i="18"/>
  <c r="K79" i="18"/>
  <c r="K87" i="18"/>
  <c r="K4" i="18"/>
  <c r="K18" i="18"/>
  <c r="K22" i="18"/>
  <c r="K24" i="18"/>
  <c r="K26" i="18"/>
  <c r="K35" i="18"/>
  <c r="K38" i="18"/>
  <c r="K40" i="18"/>
  <c r="K53" i="18"/>
  <c r="K56" i="18"/>
  <c r="K58" i="18"/>
  <c r="K72" i="18"/>
  <c r="K76" i="18"/>
  <c r="K80" i="18"/>
  <c r="K88" i="18"/>
  <c r="F133" i="18"/>
  <c r="C4" i="18"/>
  <c r="C20" i="18"/>
  <c r="C22" i="18"/>
  <c r="C24" i="18"/>
  <c r="C26" i="18"/>
  <c r="C33" i="18"/>
  <c r="C35" i="18"/>
  <c r="C38" i="18"/>
  <c r="C40" i="18"/>
  <c r="C43" i="18"/>
  <c r="C53" i="18"/>
  <c r="C55" i="18"/>
  <c r="C56" i="18"/>
  <c r="C58" i="18"/>
  <c r="C71" i="18"/>
  <c r="C76" i="18"/>
  <c r="C80" i="18"/>
  <c r="C84" i="18"/>
  <c r="C88" i="18"/>
  <c r="C7" i="18"/>
  <c r="C10" i="18"/>
  <c r="C12" i="18"/>
  <c r="C14" i="18"/>
  <c r="C16" i="18"/>
  <c r="C18" i="18"/>
  <c r="C27" i="18"/>
  <c r="C30" i="18"/>
  <c r="C47" i="18"/>
  <c r="C49" i="18"/>
  <c r="C51" i="18"/>
  <c r="C59" i="18"/>
  <c r="C61" i="18"/>
  <c r="C63" i="18"/>
  <c r="C65" i="18"/>
  <c r="C67" i="18"/>
  <c r="C69" i="18"/>
  <c r="C72" i="18"/>
  <c r="C73" i="18"/>
  <c r="C77" i="18"/>
  <c r="C81" i="18"/>
  <c r="C85" i="18"/>
  <c r="C89" i="18"/>
  <c r="C5" i="18"/>
  <c r="C19" i="18"/>
  <c r="C21" i="18"/>
  <c r="C23" i="18"/>
  <c r="C25" i="18"/>
  <c r="C34" i="18"/>
  <c r="C36" i="18"/>
  <c r="C39" i="18"/>
  <c r="C41" i="18"/>
  <c r="C42" i="18"/>
  <c r="C44" i="18"/>
  <c r="C54" i="18"/>
  <c r="C57" i="18"/>
  <c r="C74" i="18"/>
  <c r="C78" i="18"/>
  <c r="C82" i="18"/>
  <c r="C86" i="18"/>
  <c r="D132" i="18"/>
  <c r="K126" i="18"/>
  <c r="F126" i="18"/>
  <c r="F124" i="18"/>
  <c r="C122" i="18"/>
  <c r="K120" i="18"/>
  <c r="F120" i="18"/>
  <c r="C118" i="18"/>
  <c r="F116" i="18"/>
  <c r="C114" i="18"/>
  <c r="K112" i="18"/>
  <c r="F112" i="18"/>
  <c r="C109" i="18"/>
  <c r="K107" i="18"/>
  <c r="F107" i="18"/>
  <c r="F103" i="18"/>
  <c r="C101" i="18"/>
  <c r="K99" i="18"/>
  <c r="F99" i="18"/>
  <c r="C97" i="18"/>
  <c r="K95" i="18"/>
  <c r="F95" i="18"/>
  <c r="C93" i="18"/>
  <c r="K91" i="18"/>
  <c r="F91" i="18"/>
  <c r="C87" i="18"/>
  <c r="F81" i="18"/>
  <c r="F72" i="18"/>
  <c r="N68" i="18"/>
  <c r="N66" i="18"/>
  <c r="N64" i="18"/>
  <c r="N62" i="18"/>
  <c r="C52" i="18"/>
  <c r="C50" i="18"/>
  <c r="C48" i="18"/>
  <c r="C46" i="18"/>
  <c r="K30" i="18"/>
  <c r="F30" i="18"/>
  <c r="F18" i="18"/>
  <c r="K16" i="18"/>
  <c r="F16" i="18"/>
  <c r="F14" i="18"/>
  <c r="K12" i="18"/>
  <c r="F12" i="18"/>
  <c r="C8" i="18"/>
  <c r="H136" i="18"/>
  <c r="I140" i="18"/>
  <c r="I136" i="18"/>
  <c r="N4" i="18"/>
  <c r="N18" i="18"/>
  <c r="N20" i="18"/>
  <c r="N22" i="18"/>
  <c r="N24" i="18"/>
  <c r="N33" i="18"/>
  <c r="N35" i="18"/>
  <c r="N38" i="18"/>
  <c r="N40" i="18"/>
  <c r="N43" i="18"/>
  <c r="N53" i="18"/>
  <c r="N56" i="18"/>
  <c r="N7" i="18"/>
  <c r="N10" i="18"/>
  <c r="N12" i="18"/>
  <c r="N14" i="18"/>
  <c r="N16" i="18"/>
  <c r="N27" i="18"/>
  <c r="N30" i="18"/>
  <c r="N47" i="18"/>
  <c r="N49" i="18"/>
  <c r="N51" i="18"/>
  <c r="N59" i="18"/>
  <c r="N61" i="18"/>
  <c r="N63" i="18"/>
  <c r="N65" i="18"/>
  <c r="N67" i="18"/>
  <c r="N69" i="18"/>
  <c r="N5" i="18"/>
  <c r="N19" i="18"/>
  <c r="N21" i="18"/>
  <c r="N23" i="18"/>
  <c r="N25" i="18"/>
  <c r="N34" i="18"/>
  <c r="N36" i="18"/>
  <c r="N39" i="18"/>
  <c r="N42" i="18"/>
  <c r="N54" i="18"/>
  <c r="N57" i="18"/>
  <c r="F5" i="18"/>
  <c r="F19" i="18"/>
  <c r="F21" i="18"/>
  <c r="F23" i="18"/>
  <c r="F25" i="18"/>
  <c r="F28" i="18"/>
  <c r="F34" i="18"/>
  <c r="F36" i="18"/>
  <c r="F39" i="18"/>
  <c r="F41" i="18"/>
  <c r="F42" i="18"/>
  <c r="F44" i="18"/>
  <c r="F54" i="18"/>
  <c r="F57" i="18"/>
  <c r="F74" i="18"/>
  <c r="F78" i="18"/>
  <c r="F82" i="18"/>
  <c r="F86" i="18"/>
  <c r="F9" i="18"/>
  <c r="F11" i="18"/>
  <c r="F13" i="18"/>
  <c r="F15" i="18"/>
  <c r="F17" i="18"/>
  <c r="F29" i="18"/>
  <c r="F31" i="18"/>
  <c r="F37" i="18"/>
  <c r="F46" i="18"/>
  <c r="F48" i="18"/>
  <c r="F50" i="18"/>
  <c r="F52" i="18"/>
  <c r="F60" i="18"/>
  <c r="F62" i="18"/>
  <c r="F64" i="18"/>
  <c r="F66" i="18"/>
  <c r="F68" i="18"/>
  <c r="F70" i="18"/>
  <c r="F75" i="18"/>
  <c r="F79" i="18"/>
  <c r="F83" i="18"/>
  <c r="F87" i="18"/>
  <c r="F4" i="18"/>
  <c r="F20" i="18"/>
  <c r="F22" i="18"/>
  <c r="F24" i="18"/>
  <c r="F26" i="18"/>
  <c r="F32" i="18"/>
  <c r="F33" i="18"/>
  <c r="F35" i="18"/>
  <c r="F38" i="18"/>
  <c r="F40" i="18"/>
  <c r="F43" i="18"/>
  <c r="F53" i="18"/>
  <c r="F55" i="18"/>
  <c r="F56" i="18"/>
  <c r="F58" i="18"/>
  <c r="F71" i="18"/>
  <c r="F76" i="18"/>
  <c r="F80" i="18"/>
  <c r="F84" i="18"/>
  <c r="F88" i="18"/>
  <c r="K131" i="18"/>
  <c r="F131" i="18"/>
  <c r="C128" i="18"/>
  <c r="C127" i="18"/>
  <c r="K125" i="18"/>
  <c r="F125" i="18"/>
  <c r="C121" i="18"/>
  <c r="F119" i="18"/>
  <c r="C117" i="18"/>
  <c r="K115" i="18"/>
  <c r="F115" i="18"/>
  <c r="C113" i="18"/>
  <c r="K110" i="18"/>
  <c r="F110" i="18"/>
  <c r="C108" i="18"/>
  <c r="K106" i="18"/>
  <c r="F106" i="18"/>
  <c r="C104" i="18"/>
  <c r="F102" i="18"/>
  <c r="C100" i="18"/>
  <c r="K98" i="18"/>
  <c r="F98" i="18"/>
  <c r="C96" i="18"/>
  <c r="K94" i="18"/>
  <c r="F94" i="18"/>
  <c r="C92" i="18"/>
  <c r="K90" i="18"/>
  <c r="F90" i="18"/>
  <c r="K85" i="18"/>
  <c r="F85" i="18"/>
  <c r="C75" i="18"/>
  <c r="K69" i="18"/>
  <c r="F69" i="18"/>
  <c r="F67" i="18"/>
  <c r="K65" i="18"/>
  <c r="F65" i="18"/>
  <c r="F63" i="18"/>
  <c r="K61" i="18"/>
  <c r="F61" i="18"/>
  <c r="F59" i="18"/>
  <c r="K41" i="18"/>
  <c r="C31" i="18"/>
  <c r="C29" i="18"/>
  <c r="C17" i="18"/>
  <c r="C15" i="18"/>
  <c r="C13" i="18"/>
  <c r="C11" i="18"/>
  <c r="C9" i="18"/>
  <c r="O57" i="20"/>
  <c r="N57" i="20"/>
  <c r="L57" i="20"/>
  <c r="K57" i="20"/>
  <c r="I57" i="20"/>
  <c r="H57" i="20"/>
  <c r="G57" i="20"/>
  <c r="F57" i="20"/>
  <c r="D57" i="20"/>
  <c r="C57" i="20"/>
  <c r="O56" i="20"/>
  <c r="N56" i="20"/>
  <c r="L56" i="20"/>
  <c r="K56" i="20"/>
  <c r="I56" i="20"/>
  <c r="H56" i="20"/>
  <c r="G56" i="20"/>
  <c r="F56" i="20"/>
  <c r="D56" i="20"/>
  <c r="C56" i="20"/>
  <c r="O55" i="20"/>
  <c r="N55" i="20"/>
  <c r="L55" i="20"/>
  <c r="K55" i="20"/>
  <c r="I55" i="20"/>
  <c r="H55" i="20"/>
  <c r="G55" i="20"/>
  <c r="F55" i="20"/>
  <c r="D55" i="20"/>
  <c r="C55" i="20"/>
  <c r="O54" i="20"/>
  <c r="N54" i="20"/>
  <c r="L54" i="20"/>
  <c r="K54" i="20"/>
  <c r="I54" i="20"/>
  <c r="H54" i="20"/>
  <c r="G54" i="20"/>
  <c r="F54" i="20"/>
  <c r="D54" i="20"/>
  <c r="C54" i="20"/>
  <c r="O53" i="20"/>
  <c r="N53" i="20"/>
  <c r="L53" i="20"/>
  <c r="K53" i="20"/>
  <c r="I53" i="20"/>
  <c r="H53" i="20"/>
  <c r="G53" i="20"/>
  <c r="F53" i="20"/>
  <c r="D53" i="20"/>
  <c r="C53" i="20"/>
  <c r="O52" i="20"/>
  <c r="N52" i="20"/>
  <c r="L52" i="20"/>
  <c r="K52" i="20"/>
  <c r="I52" i="20"/>
  <c r="H52" i="20"/>
  <c r="G52" i="20"/>
  <c r="F52" i="20"/>
  <c r="D52" i="20"/>
  <c r="C52" i="20"/>
  <c r="O51" i="20"/>
  <c r="N51" i="20"/>
  <c r="L51" i="20"/>
  <c r="K51" i="20"/>
  <c r="I51" i="20"/>
  <c r="H51" i="20"/>
  <c r="G51" i="20"/>
  <c r="F51" i="20"/>
  <c r="D51" i="20"/>
  <c r="C51" i="20"/>
  <c r="O50" i="20"/>
  <c r="N50" i="20"/>
  <c r="L50" i="20"/>
  <c r="K50" i="20"/>
  <c r="I50" i="20"/>
  <c r="H50" i="20"/>
  <c r="G50" i="20"/>
  <c r="F50" i="20"/>
  <c r="D50" i="20"/>
  <c r="C50" i="20"/>
  <c r="O49" i="20"/>
  <c r="N49" i="20"/>
  <c r="L49" i="20"/>
  <c r="K49" i="20"/>
  <c r="I49" i="20"/>
  <c r="H49" i="20"/>
  <c r="G49" i="20"/>
  <c r="F49" i="20"/>
  <c r="D49" i="20"/>
  <c r="C49" i="20"/>
  <c r="O48" i="20"/>
  <c r="N48" i="20"/>
  <c r="L48" i="20"/>
  <c r="K48" i="20"/>
  <c r="I48" i="20"/>
  <c r="H48" i="20"/>
  <c r="G48" i="20"/>
  <c r="F48" i="20"/>
  <c r="D48" i="20"/>
  <c r="C48" i="20"/>
  <c r="O47" i="20"/>
  <c r="N47" i="20"/>
  <c r="L47" i="20"/>
  <c r="K47" i="20"/>
  <c r="I47" i="20"/>
  <c r="H47" i="20"/>
  <c r="G47" i="20"/>
  <c r="F47" i="20"/>
  <c r="D47" i="20"/>
  <c r="C47" i="20"/>
  <c r="O46" i="20"/>
  <c r="N46" i="20"/>
  <c r="L46" i="20"/>
  <c r="K46" i="20"/>
  <c r="I46" i="20"/>
  <c r="H46" i="20"/>
  <c r="G46" i="20"/>
  <c r="F46" i="20"/>
  <c r="D46" i="20"/>
  <c r="C46" i="20"/>
  <c r="O45" i="20"/>
  <c r="N45" i="20"/>
  <c r="L45" i="20"/>
  <c r="K45" i="20"/>
  <c r="I45" i="20"/>
  <c r="H45" i="20"/>
  <c r="G45" i="20"/>
  <c r="F45" i="20"/>
  <c r="D45" i="20"/>
  <c r="C45" i="20"/>
  <c r="O44" i="20"/>
  <c r="N44" i="20"/>
  <c r="L44" i="20"/>
  <c r="K44" i="20"/>
  <c r="I44" i="20"/>
  <c r="H44" i="20"/>
  <c r="G44" i="20"/>
  <c r="F44" i="20"/>
  <c r="D44" i="20"/>
  <c r="C44" i="20"/>
  <c r="O43" i="20"/>
  <c r="N43" i="20"/>
  <c r="L43" i="20"/>
  <c r="K43" i="20"/>
  <c r="I43" i="20"/>
  <c r="H43" i="20"/>
  <c r="G43" i="20"/>
  <c r="F43" i="20"/>
  <c r="D43" i="20"/>
  <c r="C43" i="20"/>
  <c r="O42" i="20"/>
  <c r="N42" i="20"/>
  <c r="L42" i="20"/>
  <c r="K42" i="20"/>
  <c r="I42" i="20"/>
  <c r="H42" i="20"/>
  <c r="G42" i="20"/>
  <c r="F42" i="20"/>
  <c r="D42" i="20"/>
  <c r="C42" i="20"/>
  <c r="O36" i="20"/>
  <c r="N36" i="20"/>
  <c r="L36" i="20"/>
  <c r="K36" i="20"/>
  <c r="I36" i="20"/>
  <c r="H36" i="20"/>
  <c r="G36" i="20"/>
  <c r="F36" i="20"/>
  <c r="D36" i="20"/>
  <c r="C36" i="20"/>
  <c r="O35" i="20"/>
  <c r="N35" i="20"/>
  <c r="L35" i="20"/>
  <c r="K35" i="20"/>
  <c r="I35" i="20"/>
  <c r="H35" i="20"/>
  <c r="G35" i="20"/>
  <c r="F35" i="20"/>
  <c r="D35" i="20"/>
  <c r="C35" i="20"/>
  <c r="O34" i="20"/>
  <c r="N34" i="20"/>
  <c r="L34" i="20"/>
  <c r="K34" i="20"/>
  <c r="I34" i="20"/>
  <c r="H34" i="20"/>
  <c r="G34" i="20"/>
  <c r="F34" i="20"/>
  <c r="D34" i="20"/>
  <c r="C34" i="20"/>
  <c r="O33" i="20"/>
  <c r="N33" i="20"/>
  <c r="L33" i="20"/>
  <c r="K33" i="20"/>
  <c r="I33" i="20"/>
  <c r="H33" i="20"/>
  <c r="G33" i="20"/>
  <c r="F33" i="20"/>
  <c r="D33" i="20"/>
  <c r="C33" i="20"/>
  <c r="O32" i="20"/>
  <c r="N32" i="20"/>
  <c r="L32" i="20"/>
  <c r="K32" i="20"/>
  <c r="I32" i="20"/>
  <c r="H32" i="20"/>
  <c r="G32" i="20"/>
  <c r="F32" i="20"/>
  <c r="D32" i="20"/>
  <c r="C32" i="20"/>
  <c r="O31" i="20"/>
  <c r="N31" i="20"/>
  <c r="L31" i="20"/>
  <c r="K31" i="20"/>
  <c r="I31" i="20"/>
  <c r="H31" i="20"/>
  <c r="G31" i="20"/>
  <c r="F31" i="20"/>
  <c r="D31" i="20"/>
  <c r="C31" i="20"/>
  <c r="O28" i="20"/>
  <c r="N28" i="20"/>
  <c r="L28" i="20"/>
  <c r="K28" i="20"/>
  <c r="I28" i="20"/>
  <c r="H28" i="20"/>
  <c r="G28" i="20"/>
  <c r="F28" i="20"/>
  <c r="D28" i="20"/>
  <c r="C28" i="20"/>
  <c r="O27" i="20"/>
  <c r="N27" i="20"/>
  <c r="L27" i="20"/>
  <c r="K27" i="20"/>
  <c r="I27" i="20"/>
  <c r="H27" i="20"/>
  <c r="G27" i="20"/>
  <c r="F27" i="20"/>
  <c r="D27" i="20"/>
  <c r="C27" i="20"/>
  <c r="O26" i="20"/>
  <c r="N26" i="20"/>
  <c r="L26" i="20"/>
  <c r="K26" i="20"/>
  <c r="I26" i="20"/>
  <c r="H26" i="20"/>
  <c r="G26" i="20"/>
  <c r="F26" i="20"/>
  <c r="D26" i="20"/>
  <c r="C26" i="20"/>
  <c r="O25" i="20"/>
  <c r="N25" i="20"/>
  <c r="L25" i="20"/>
  <c r="K25" i="20"/>
  <c r="I25" i="20"/>
  <c r="H25" i="20"/>
  <c r="G25" i="20"/>
  <c r="F25" i="20"/>
  <c r="D25" i="20"/>
  <c r="C25" i="20"/>
  <c r="O24" i="20"/>
  <c r="N24" i="20"/>
  <c r="L24" i="20"/>
  <c r="K24" i="20"/>
  <c r="I24" i="20"/>
  <c r="H24" i="20"/>
  <c r="G24" i="20"/>
  <c r="F24" i="20"/>
  <c r="D24" i="20"/>
  <c r="C24" i="20"/>
  <c r="O23" i="20"/>
  <c r="N23" i="20"/>
  <c r="L23" i="20"/>
  <c r="K23" i="20"/>
  <c r="I23" i="20"/>
  <c r="H23" i="20"/>
  <c r="G23" i="20"/>
  <c r="F23" i="20"/>
  <c r="D23" i="20"/>
  <c r="C23" i="20"/>
  <c r="O22" i="20"/>
  <c r="N22" i="20"/>
  <c r="L22" i="20"/>
  <c r="K22" i="20"/>
  <c r="I22" i="20"/>
  <c r="H22" i="20"/>
  <c r="G22" i="20"/>
  <c r="F22" i="20"/>
  <c r="D22" i="20"/>
  <c r="C22" i="20"/>
  <c r="O21" i="20"/>
  <c r="N21" i="20"/>
  <c r="L21" i="20"/>
  <c r="K21" i="20"/>
  <c r="I21" i="20"/>
  <c r="H21" i="20"/>
  <c r="G21" i="20"/>
  <c r="F21" i="20"/>
  <c r="D21" i="20"/>
  <c r="C21" i="20"/>
  <c r="O20" i="20"/>
  <c r="N20" i="20"/>
  <c r="L20" i="20"/>
  <c r="K20" i="20"/>
  <c r="I20" i="20"/>
  <c r="H20" i="20"/>
  <c r="G20" i="20"/>
  <c r="F20" i="20"/>
  <c r="D20" i="20"/>
  <c r="C20" i="20"/>
  <c r="O19" i="20"/>
  <c r="N19" i="20"/>
  <c r="L19" i="20"/>
  <c r="K19" i="20"/>
  <c r="I19" i="20"/>
  <c r="H19" i="20"/>
  <c r="G19" i="20"/>
  <c r="F19" i="20"/>
  <c r="D19" i="20"/>
  <c r="C19" i="20"/>
  <c r="O18" i="20"/>
  <c r="N18" i="20"/>
  <c r="L18" i="20"/>
  <c r="K18" i="20"/>
  <c r="I18" i="20"/>
  <c r="H18" i="20"/>
  <c r="G18" i="20"/>
  <c r="F18" i="20"/>
  <c r="D18" i="20"/>
  <c r="C18" i="20"/>
  <c r="O17" i="20"/>
  <c r="N17" i="20"/>
  <c r="L17" i="20"/>
  <c r="K17" i="20"/>
  <c r="I17" i="20"/>
  <c r="H17" i="20"/>
  <c r="G17" i="20"/>
  <c r="F17" i="20"/>
  <c r="D17" i="20"/>
  <c r="C17" i="20"/>
  <c r="O16" i="20"/>
  <c r="N16" i="20"/>
  <c r="L16" i="20"/>
  <c r="K16" i="20"/>
  <c r="I16" i="20"/>
  <c r="H16" i="20"/>
  <c r="G16" i="20"/>
  <c r="F16" i="20"/>
  <c r="D16" i="20"/>
  <c r="C16" i="20"/>
  <c r="O15" i="20"/>
  <c r="N15" i="20"/>
  <c r="L15" i="20"/>
  <c r="K15" i="20"/>
  <c r="I15" i="20"/>
  <c r="H15" i="20"/>
  <c r="G15" i="20"/>
  <c r="F15" i="20"/>
  <c r="D15" i="20"/>
  <c r="C15" i="20"/>
  <c r="O14" i="20"/>
  <c r="N14" i="20"/>
  <c r="L14" i="20"/>
  <c r="K14" i="20"/>
  <c r="I14" i="20"/>
  <c r="H14" i="20"/>
  <c r="G14" i="20"/>
  <c r="F14" i="20"/>
  <c r="D14" i="20"/>
  <c r="C14" i="20"/>
  <c r="O13" i="20"/>
  <c r="N13" i="20"/>
  <c r="L13" i="20"/>
  <c r="K13" i="20"/>
  <c r="I13" i="20"/>
  <c r="H13" i="20"/>
  <c r="G13" i="20"/>
  <c r="F13" i="20"/>
  <c r="D13" i="20"/>
  <c r="C13" i="20"/>
  <c r="O12" i="20"/>
  <c r="N12" i="20"/>
  <c r="L12" i="20"/>
  <c r="K12" i="20"/>
  <c r="I12" i="20"/>
  <c r="H12" i="20"/>
  <c r="G12" i="20"/>
  <c r="F12" i="20"/>
  <c r="D12" i="20"/>
  <c r="C12" i="20"/>
  <c r="O11" i="20"/>
  <c r="N11" i="20"/>
  <c r="L11" i="20"/>
  <c r="K11" i="20"/>
  <c r="I11" i="20"/>
  <c r="H11" i="20"/>
  <c r="G11" i="20"/>
  <c r="F11" i="20"/>
  <c r="D11" i="20"/>
  <c r="C11" i="20"/>
  <c r="O10" i="20"/>
  <c r="N10" i="20"/>
  <c r="L10" i="20"/>
  <c r="K10" i="20"/>
  <c r="I10" i="20"/>
  <c r="H10" i="20"/>
  <c r="G10" i="20"/>
  <c r="F10" i="20"/>
  <c r="D10" i="20"/>
  <c r="C10" i="20"/>
  <c r="O9" i="20"/>
  <c r="N9" i="20"/>
  <c r="L9" i="20"/>
  <c r="K9" i="20"/>
  <c r="I9" i="20"/>
  <c r="H9" i="20"/>
  <c r="G9" i="20"/>
  <c r="F9" i="20"/>
  <c r="D9" i="20"/>
  <c r="C9" i="20"/>
  <c r="O8" i="20"/>
  <c r="N8" i="20"/>
  <c r="L8" i="20"/>
  <c r="K8" i="20"/>
  <c r="I8" i="20"/>
  <c r="H8" i="20"/>
  <c r="G8" i="20"/>
  <c r="F8" i="20"/>
  <c r="D8" i="20"/>
  <c r="C8" i="20"/>
  <c r="O7" i="20"/>
  <c r="N7" i="20"/>
  <c r="L7" i="20"/>
  <c r="K7" i="20"/>
  <c r="I7" i="20"/>
  <c r="H7" i="20"/>
  <c r="G7" i="20"/>
  <c r="F7" i="20"/>
  <c r="D7" i="20"/>
  <c r="C7" i="20"/>
  <c r="O6" i="20"/>
  <c r="N6" i="20"/>
  <c r="L6" i="20"/>
  <c r="K6" i="20"/>
  <c r="I6" i="20"/>
  <c r="H6" i="20"/>
  <c r="G6" i="20"/>
  <c r="F6" i="20"/>
  <c r="D6" i="20"/>
  <c r="C6" i="20"/>
  <c r="O5" i="20"/>
  <c r="N5" i="20"/>
  <c r="L5" i="20"/>
  <c r="K5" i="20"/>
  <c r="I5" i="20"/>
  <c r="H5" i="20"/>
  <c r="G5" i="20"/>
  <c r="F5" i="20"/>
  <c r="D5" i="20"/>
  <c r="C5" i="20"/>
  <c r="M32" i="19"/>
  <c r="O32" i="19" s="1"/>
  <c r="J32" i="19"/>
  <c r="L32" i="19" s="1"/>
  <c r="E32" i="19"/>
  <c r="I32" i="19" s="1"/>
  <c r="B32" i="19"/>
  <c r="D32" i="19" s="1"/>
  <c r="O31" i="19"/>
  <c r="M31" i="19"/>
  <c r="J31" i="19"/>
  <c r="L31" i="19" s="1"/>
  <c r="E31" i="19"/>
  <c r="I31" i="19" s="1"/>
  <c r="B31" i="19"/>
  <c r="D31" i="19" s="1"/>
  <c r="M30" i="19"/>
  <c r="O30" i="19" s="1"/>
  <c r="M29" i="19"/>
  <c r="O29" i="19" s="1"/>
  <c r="J29" i="19"/>
  <c r="L29" i="19" s="1"/>
  <c r="E29" i="19"/>
  <c r="I29" i="19" s="1"/>
  <c r="B29" i="19"/>
  <c r="D29" i="19" s="1"/>
  <c r="M28" i="19"/>
  <c r="O28" i="19" s="1"/>
  <c r="J28" i="19"/>
  <c r="L28" i="19" s="1"/>
  <c r="I28" i="19"/>
  <c r="H28" i="19"/>
  <c r="E28" i="19"/>
  <c r="G28" i="19" s="1"/>
  <c r="B28" i="19"/>
  <c r="D28" i="19" s="1"/>
  <c r="M25" i="19"/>
  <c r="O25" i="19" s="1"/>
  <c r="J25" i="19"/>
  <c r="L25" i="19" s="1"/>
  <c r="E25" i="19"/>
  <c r="I25" i="19" s="1"/>
  <c r="B25" i="19"/>
  <c r="D25" i="19" s="1"/>
  <c r="O23" i="19"/>
  <c r="M23" i="19"/>
  <c r="J23" i="19"/>
  <c r="L23" i="19" s="1"/>
  <c r="E23" i="19"/>
  <c r="I23" i="19" s="1"/>
  <c r="B23" i="19"/>
  <c r="B21" i="19" s="1"/>
  <c r="M22" i="19"/>
  <c r="O22" i="19" s="1"/>
  <c r="L22" i="19"/>
  <c r="J22" i="19"/>
  <c r="E22" i="19"/>
  <c r="I22" i="19" s="1"/>
  <c r="D22" i="19"/>
  <c r="B22" i="19"/>
  <c r="J21" i="19"/>
  <c r="L21" i="19" s="1"/>
  <c r="M20" i="19"/>
  <c r="M18" i="19" s="1"/>
  <c r="J20" i="19"/>
  <c r="L20" i="19" s="1"/>
  <c r="I20" i="19"/>
  <c r="H20" i="19"/>
  <c r="E20" i="19"/>
  <c r="G20" i="19" s="1"/>
  <c r="B20" i="19"/>
  <c r="D20" i="19" s="1"/>
  <c r="O19" i="19"/>
  <c r="M19" i="19"/>
  <c r="J19" i="19"/>
  <c r="L19" i="19" s="1"/>
  <c r="I19" i="19"/>
  <c r="H19" i="19"/>
  <c r="G19" i="19"/>
  <c r="E19" i="19"/>
  <c r="B19" i="19"/>
  <c r="D19" i="19" s="1"/>
  <c r="E18" i="19"/>
  <c r="M16" i="19"/>
  <c r="O16" i="19" s="1"/>
  <c r="J16" i="19"/>
  <c r="L16" i="19" s="1"/>
  <c r="E16" i="19"/>
  <c r="I16" i="19" s="1"/>
  <c r="B16" i="19"/>
  <c r="D16" i="19" s="1"/>
  <c r="O15" i="19"/>
  <c r="M15" i="19"/>
  <c r="J15" i="19"/>
  <c r="L15" i="19" s="1"/>
  <c r="E15" i="19"/>
  <c r="G15" i="19" s="1"/>
  <c r="B15" i="19"/>
  <c r="D15" i="19" s="1"/>
  <c r="M14" i="19"/>
  <c r="O14" i="19" s="1"/>
  <c r="M13" i="19"/>
  <c r="O13" i="19" s="1"/>
  <c r="J13" i="19"/>
  <c r="L13" i="19" s="1"/>
  <c r="E13" i="19"/>
  <c r="I13" i="19" s="1"/>
  <c r="B13" i="19"/>
  <c r="D13" i="19" s="1"/>
  <c r="M12" i="19"/>
  <c r="O12" i="19" s="1"/>
  <c r="J12" i="19"/>
  <c r="L12" i="19" s="1"/>
  <c r="I12" i="19"/>
  <c r="H12" i="19"/>
  <c r="E12" i="19"/>
  <c r="G12" i="19" s="1"/>
  <c r="B12" i="19"/>
  <c r="D12" i="19" s="1"/>
  <c r="M10" i="19"/>
  <c r="O10" i="19" s="1"/>
  <c r="L10" i="19"/>
  <c r="J10" i="19"/>
  <c r="E10" i="19"/>
  <c r="I10" i="19" s="1"/>
  <c r="D10" i="19"/>
  <c r="B10" i="19"/>
  <c r="M9" i="19"/>
  <c r="O9" i="19" s="1"/>
  <c r="J9" i="19"/>
  <c r="L9" i="19" s="1"/>
  <c r="E9" i="19"/>
  <c r="I9" i="19" s="1"/>
  <c r="B9" i="19"/>
  <c r="D9" i="19" s="1"/>
  <c r="M8" i="19"/>
  <c r="O8" i="19" s="1"/>
  <c r="J8" i="19"/>
  <c r="L8" i="19" s="1"/>
  <c r="E8" i="19"/>
  <c r="I8" i="19" s="1"/>
  <c r="B8" i="19"/>
  <c r="D8" i="19" s="1"/>
  <c r="D148" i="18"/>
  <c r="O148" i="18"/>
  <c r="N148" i="18"/>
  <c r="L148" i="18"/>
  <c r="K148" i="18"/>
  <c r="I148" i="18"/>
  <c r="H148" i="18"/>
  <c r="G148" i="18"/>
  <c r="F148" i="18"/>
  <c r="C148" i="18"/>
  <c r="M36" i="17"/>
  <c r="O36" i="17" s="1"/>
  <c r="J36" i="17"/>
  <c r="K35" i="17" s="1"/>
  <c r="E36" i="17"/>
  <c r="F14" i="17" s="1"/>
  <c r="B36" i="17"/>
  <c r="C24" i="17" s="1"/>
  <c r="O35" i="17"/>
  <c r="N35" i="17"/>
  <c r="L35" i="17"/>
  <c r="I35" i="17"/>
  <c r="H35" i="17"/>
  <c r="G35" i="17"/>
  <c r="D35" i="17"/>
  <c r="O34" i="17"/>
  <c r="N34" i="17"/>
  <c r="L34" i="17"/>
  <c r="K34" i="17"/>
  <c r="I34" i="17"/>
  <c r="H34" i="17"/>
  <c r="G34" i="17"/>
  <c r="F34" i="17"/>
  <c r="D34" i="17"/>
  <c r="O33" i="17"/>
  <c r="N33" i="17"/>
  <c r="L33" i="17"/>
  <c r="K33" i="17"/>
  <c r="I33" i="17"/>
  <c r="H33" i="17"/>
  <c r="G33" i="17"/>
  <c r="D33" i="17"/>
  <c r="O32" i="17"/>
  <c r="N32" i="17"/>
  <c r="L32" i="17"/>
  <c r="K32" i="17"/>
  <c r="I32" i="17"/>
  <c r="H32" i="17"/>
  <c r="G32" i="17"/>
  <c r="D32" i="17"/>
  <c r="O31" i="17"/>
  <c r="N31" i="17"/>
  <c r="L31" i="17"/>
  <c r="K31" i="17"/>
  <c r="I31" i="17"/>
  <c r="H31" i="17"/>
  <c r="G31" i="17"/>
  <c r="F31" i="17"/>
  <c r="D31" i="17"/>
  <c r="O30" i="17"/>
  <c r="L30" i="17"/>
  <c r="I30" i="17"/>
  <c r="H30" i="17"/>
  <c r="G30" i="17"/>
  <c r="D30" i="17"/>
  <c r="O29" i="17"/>
  <c r="N29" i="17"/>
  <c r="L29" i="17"/>
  <c r="K29" i="17"/>
  <c r="I29" i="17"/>
  <c r="H29" i="17"/>
  <c r="G29" i="17"/>
  <c r="D29" i="17"/>
  <c r="O28" i="17"/>
  <c r="N28" i="17"/>
  <c r="L28" i="17"/>
  <c r="K28" i="17"/>
  <c r="I28" i="17"/>
  <c r="H28" i="17"/>
  <c r="G28" i="17"/>
  <c r="F28" i="17"/>
  <c r="D28" i="17"/>
  <c r="O27" i="17"/>
  <c r="N27" i="17"/>
  <c r="L27" i="17"/>
  <c r="I27" i="17"/>
  <c r="H27" i="17"/>
  <c r="G27" i="17"/>
  <c r="D27" i="17"/>
  <c r="O26" i="17"/>
  <c r="N26" i="17"/>
  <c r="L26" i="17"/>
  <c r="K26" i="17"/>
  <c r="I26" i="17"/>
  <c r="H26" i="17"/>
  <c r="G26" i="17"/>
  <c r="F26" i="17"/>
  <c r="D26" i="17"/>
  <c r="O25" i="17"/>
  <c r="N25" i="17"/>
  <c r="L25" i="17"/>
  <c r="K25" i="17"/>
  <c r="I25" i="17"/>
  <c r="H25" i="17"/>
  <c r="G25" i="17"/>
  <c r="D25" i="17"/>
  <c r="O24" i="17"/>
  <c r="N24" i="17"/>
  <c r="L24" i="17"/>
  <c r="K24" i="17"/>
  <c r="I24" i="17"/>
  <c r="H24" i="17"/>
  <c r="G24" i="17"/>
  <c r="D24" i="17"/>
  <c r="O23" i="17"/>
  <c r="N23" i="17"/>
  <c r="L23" i="17"/>
  <c r="K23" i="17"/>
  <c r="I23" i="17"/>
  <c r="H23" i="17"/>
  <c r="G23" i="17"/>
  <c r="F23" i="17"/>
  <c r="D23" i="17"/>
  <c r="C23" i="17"/>
  <c r="O22" i="17"/>
  <c r="L22" i="17"/>
  <c r="I22" i="17"/>
  <c r="H22" i="17"/>
  <c r="G22" i="17"/>
  <c r="D22" i="17"/>
  <c r="O21" i="17"/>
  <c r="N21" i="17"/>
  <c r="L21" i="17"/>
  <c r="K21" i="17"/>
  <c r="I21" i="17"/>
  <c r="H21" i="17"/>
  <c r="G21" i="17"/>
  <c r="D21" i="17"/>
  <c r="O20" i="17"/>
  <c r="N20" i="17"/>
  <c r="L20" i="17"/>
  <c r="K20" i="17"/>
  <c r="I20" i="17"/>
  <c r="H20" i="17"/>
  <c r="G20" i="17"/>
  <c r="F20" i="17"/>
  <c r="D20" i="17"/>
  <c r="O19" i="17"/>
  <c r="N19" i="17"/>
  <c r="L19" i="17"/>
  <c r="I19" i="17"/>
  <c r="H19" i="17"/>
  <c r="G19" i="17"/>
  <c r="D19" i="17"/>
  <c r="O18" i="17"/>
  <c r="N18" i="17"/>
  <c r="L18" i="17"/>
  <c r="K18" i="17"/>
  <c r="I18" i="17"/>
  <c r="H18" i="17"/>
  <c r="G18" i="17"/>
  <c r="F18" i="17"/>
  <c r="D18" i="17"/>
  <c r="O17" i="17"/>
  <c r="N17" i="17"/>
  <c r="L17" i="17"/>
  <c r="K17" i="17"/>
  <c r="I17" i="17"/>
  <c r="H17" i="17"/>
  <c r="G17" i="17"/>
  <c r="D17" i="17"/>
  <c r="O16" i="17"/>
  <c r="N16" i="17"/>
  <c r="L16" i="17"/>
  <c r="K16" i="17"/>
  <c r="I16" i="17"/>
  <c r="H16" i="17"/>
  <c r="G16" i="17"/>
  <c r="D16" i="17"/>
  <c r="O15" i="17"/>
  <c r="N15" i="17"/>
  <c r="L15" i="17"/>
  <c r="K15" i="17"/>
  <c r="I15" i="17"/>
  <c r="H15" i="17"/>
  <c r="G15" i="17"/>
  <c r="F15" i="17"/>
  <c r="D15" i="17"/>
  <c r="C15" i="17"/>
  <c r="O14" i="17"/>
  <c r="L14" i="17"/>
  <c r="I14" i="17"/>
  <c r="H14" i="17"/>
  <c r="G14" i="17"/>
  <c r="D14" i="17"/>
  <c r="O13" i="17"/>
  <c r="N13" i="17"/>
  <c r="L13" i="17"/>
  <c r="K13" i="17"/>
  <c r="I13" i="17"/>
  <c r="H13" i="17"/>
  <c r="G13" i="17"/>
  <c r="D13" i="17"/>
  <c r="O12" i="17"/>
  <c r="N12" i="17"/>
  <c r="L12" i="17"/>
  <c r="K12" i="17"/>
  <c r="I12" i="17"/>
  <c r="H12" i="17"/>
  <c r="G12" i="17"/>
  <c r="F12" i="17"/>
  <c r="D12" i="17"/>
  <c r="O11" i="17"/>
  <c r="N11" i="17"/>
  <c r="L11" i="17"/>
  <c r="I11" i="17"/>
  <c r="H11" i="17"/>
  <c r="G11" i="17"/>
  <c r="D11" i="17"/>
  <c r="O10" i="17"/>
  <c r="N10" i="17"/>
  <c r="L10" i="17"/>
  <c r="K10" i="17"/>
  <c r="I10" i="17"/>
  <c r="H10" i="17"/>
  <c r="G10" i="17"/>
  <c r="F10" i="17"/>
  <c r="D10" i="17"/>
  <c r="O9" i="17"/>
  <c r="N9" i="17"/>
  <c r="L9" i="17"/>
  <c r="K9" i="17"/>
  <c r="I9" i="17"/>
  <c r="H9" i="17"/>
  <c r="G9" i="17"/>
  <c r="D9" i="17"/>
  <c r="O8" i="17"/>
  <c r="N8" i="17"/>
  <c r="L8" i="17"/>
  <c r="K8" i="17"/>
  <c r="I8" i="17"/>
  <c r="H8" i="17"/>
  <c r="G8" i="17"/>
  <c r="D8" i="17"/>
  <c r="O7" i="17"/>
  <c r="N7" i="17"/>
  <c r="L7" i="17"/>
  <c r="K7" i="17"/>
  <c r="I7" i="17"/>
  <c r="H7" i="17"/>
  <c r="G7" i="17"/>
  <c r="F7" i="17"/>
  <c r="D7" i="17"/>
  <c r="C7" i="17"/>
  <c r="O6" i="17"/>
  <c r="N6" i="17"/>
  <c r="L6" i="17"/>
  <c r="I6" i="17"/>
  <c r="H6" i="17"/>
  <c r="G6" i="17"/>
  <c r="D6" i="17"/>
  <c r="O5" i="17"/>
  <c r="N5" i="17"/>
  <c r="L5" i="17"/>
  <c r="K5" i="17"/>
  <c r="I5" i="17"/>
  <c r="H5" i="17"/>
  <c r="G5" i="17"/>
  <c r="D5" i="17"/>
  <c r="O27" i="13"/>
  <c r="N27" i="13"/>
  <c r="L27" i="13"/>
  <c r="K27" i="13"/>
  <c r="I27" i="13"/>
  <c r="H27" i="13"/>
  <c r="G27" i="13"/>
  <c r="F27" i="13"/>
  <c r="D27" i="13"/>
  <c r="C27" i="13"/>
  <c r="M15" i="16"/>
  <c r="O15" i="16" s="1"/>
  <c r="J15" i="16"/>
  <c r="K14" i="16" s="1"/>
  <c r="E15" i="16"/>
  <c r="F14" i="16" s="1"/>
  <c r="B15" i="16"/>
  <c r="C13" i="16" s="1"/>
  <c r="O14" i="16"/>
  <c r="N14" i="16"/>
  <c r="L14" i="16"/>
  <c r="I14" i="16"/>
  <c r="H14" i="16"/>
  <c r="G14" i="16"/>
  <c r="D14" i="16"/>
  <c r="O13" i="16"/>
  <c r="N13" i="16"/>
  <c r="L13" i="16"/>
  <c r="K13" i="16"/>
  <c r="I13" i="16"/>
  <c r="H13" i="16"/>
  <c r="G13" i="16"/>
  <c r="F13" i="16"/>
  <c r="D13" i="16"/>
  <c r="O12" i="16"/>
  <c r="L12" i="16"/>
  <c r="K12" i="16"/>
  <c r="I12" i="16"/>
  <c r="H12" i="16"/>
  <c r="G12" i="16"/>
  <c r="D12" i="16"/>
  <c r="O11" i="16"/>
  <c r="N11" i="16"/>
  <c r="L11" i="16"/>
  <c r="K11" i="16"/>
  <c r="I11" i="16"/>
  <c r="H11" i="16"/>
  <c r="G11" i="16"/>
  <c r="D11" i="16"/>
  <c r="O10" i="16"/>
  <c r="N10" i="16"/>
  <c r="L10" i="16"/>
  <c r="K10" i="16"/>
  <c r="I10" i="16"/>
  <c r="H10" i="16"/>
  <c r="G10" i="16"/>
  <c r="F10" i="16"/>
  <c r="D10" i="16"/>
  <c r="C10" i="16"/>
  <c r="O9" i="16"/>
  <c r="N9" i="16"/>
  <c r="L9" i="16"/>
  <c r="I9" i="16"/>
  <c r="H9" i="16"/>
  <c r="G9" i="16"/>
  <c r="D9" i="16"/>
  <c r="O8" i="16"/>
  <c r="N8" i="16"/>
  <c r="L8" i="16"/>
  <c r="K8" i="16"/>
  <c r="I8" i="16"/>
  <c r="H8" i="16"/>
  <c r="G8" i="16"/>
  <c r="D8" i="16"/>
  <c r="O7" i="16"/>
  <c r="N7" i="16"/>
  <c r="L7" i="16"/>
  <c r="K7" i="16"/>
  <c r="I7" i="16"/>
  <c r="H7" i="16"/>
  <c r="G7" i="16"/>
  <c r="F7" i="16"/>
  <c r="D7" i="16"/>
  <c r="O6" i="16"/>
  <c r="N6" i="16"/>
  <c r="L6" i="16"/>
  <c r="I6" i="16"/>
  <c r="H6" i="16"/>
  <c r="G6" i="16"/>
  <c r="D6" i="16"/>
  <c r="O5" i="16"/>
  <c r="N5" i="16"/>
  <c r="L5" i="16"/>
  <c r="K5" i="16"/>
  <c r="I5" i="16"/>
  <c r="H5" i="16"/>
  <c r="G5" i="16"/>
  <c r="F5" i="16"/>
  <c r="D5" i="16"/>
  <c r="K59" i="18" l="1"/>
  <c r="K63" i="18"/>
  <c r="K67" i="18"/>
  <c r="K137" i="18" s="1"/>
  <c r="K102" i="18"/>
  <c r="K119" i="18"/>
  <c r="K10" i="18"/>
  <c r="K14" i="18"/>
  <c r="K81" i="18"/>
  <c r="K103" i="18"/>
  <c r="K116" i="18"/>
  <c r="K127" i="18"/>
  <c r="K84" i="18"/>
  <c r="K71" i="18"/>
  <c r="K43" i="18"/>
  <c r="K33" i="18"/>
  <c r="K20" i="18"/>
  <c r="K83" i="18"/>
  <c r="K68" i="18"/>
  <c r="K60" i="18"/>
  <c r="K48" i="18"/>
  <c r="K31" i="18"/>
  <c r="K13" i="18"/>
  <c r="K82" i="18"/>
  <c r="K54" i="18"/>
  <c r="K36" i="18"/>
  <c r="K23" i="18"/>
  <c r="K5" i="18"/>
  <c r="K92" i="18"/>
  <c r="K108" i="18"/>
  <c r="K124" i="18"/>
  <c r="K123" i="18"/>
  <c r="K141" i="18"/>
  <c r="F10" i="18"/>
  <c r="F93" i="18"/>
  <c r="F114" i="18"/>
  <c r="I133" i="18"/>
  <c r="E139" i="18"/>
  <c r="F97" i="18"/>
  <c r="H133" i="18"/>
  <c r="F27" i="18"/>
  <c r="F89" i="18"/>
  <c r="F109" i="18"/>
  <c r="F118" i="18"/>
  <c r="F73" i="18"/>
  <c r="F101" i="18"/>
  <c r="F122" i="18"/>
  <c r="G133" i="18"/>
  <c r="I141" i="18"/>
  <c r="K7" i="18"/>
  <c r="K93" i="18"/>
  <c r="K114" i="18"/>
  <c r="K27" i="18"/>
  <c r="K134" i="18" s="1"/>
  <c r="K89" i="18"/>
  <c r="K109" i="18"/>
  <c r="J132" i="18"/>
  <c r="K97" i="18"/>
  <c r="K73" i="18"/>
  <c r="K101" i="18"/>
  <c r="K122" i="18"/>
  <c r="L133" i="18"/>
  <c r="K118" i="18"/>
  <c r="F134" i="18"/>
  <c r="C137" i="18"/>
  <c r="D141" i="18"/>
  <c r="G141" i="18"/>
  <c r="F141" i="18"/>
  <c r="D138" i="18"/>
  <c r="C138" i="18"/>
  <c r="N135" i="18"/>
  <c r="C134" i="18"/>
  <c r="C135" i="18"/>
  <c r="G132" i="18"/>
  <c r="E138" i="18"/>
  <c r="F132" i="18"/>
  <c r="H132" i="18"/>
  <c r="I132" i="18"/>
  <c r="K135" i="18"/>
  <c r="F137" i="18"/>
  <c r="N137" i="18"/>
  <c r="N134" i="18"/>
  <c r="F135" i="18"/>
  <c r="L139" i="18"/>
  <c r="K139" i="18"/>
  <c r="O132" i="18"/>
  <c r="M138" i="18"/>
  <c r="N132" i="18"/>
  <c r="D21" i="19"/>
  <c r="O18" i="19"/>
  <c r="G10" i="19"/>
  <c r="G18" i="19"/>
  <c r="M21" i="19"/>
  <c r="B7" i="19"/>
  <c r="H10" i="19"/>
  <c r="J11" i="19"/>
  <c r="H18" i="19"/>
  <c r="J27" i="19"/>
  <c r="G9" i="19"/>
  <c r="G25" i="19"/>
  <c r="H9" i="19"/>
  <c r="B14" i="19"/>
  <c r="J18" i="19"/>
  <c r="D23" i="19"/>
  <c r="H25" i="19"/>
  <c r="B30" i="19"/>
  <c r="E7" i="19"/>
  <c r="G8" i="19"/>
  <c r="M11" i="19"/>
  <c r="G16" i="19"/>
  <c r="O20" i="19"/>
  <c r="M27" i="19"/>
  <c r="G32" i="19"/>
  <c r="H8" i="19"/>
  <c r="H16" i="19"/>
  <c r="H32" i="19"/>
  <c r="E14" i="19"/>
  <c r="G23" i="19"/>
  <c r="E30" i="19"/>
  <c r="G31" i="19"/>
  <c r="H15" i="19"/>
  <c r="H23" i="19"/>
  <c r="H31" i="19"/>
  <c r="I15" i="19"/>
  <c r="E21" i="19"/>
  <c r="E17" i="19" s="1"/>
  <c r="G22" i="19"/>
  <c r="J7" i="19"/>
  <c r="B11" i="19"/>
  <c r="H22" i="19"/>
  <c r="B27" i="19"/>
  <c r="G13" i="19"/>
  <c r="G29" i="19"/>
  <c r="H13" i="19"/>
  <c r="J14" i="19"/>
  <c r="B18" i="19"/>
  <c r="H29" i="19"/>
  <c r="J30" i="19"/>
  <c r="M7" i="19"/>
  <c r="E11" i="19"/>
  <c r="E27" i="19"/>
  <c r="C31" i="17"/>
  <c r="C36" i="17"/>
  <c r="C33" i="17"/>
  <c r="D36" i="17"/>
  <c r="C30" i="17"/>
  <c r="F33" i="17"/>
  <c r="F36" i="17"/>
  <c r="C20" i="17"/>
  <c r="G36" i="17"/>
  <c r="C22" i="17"/>
  <c r="C19" i="17"/>
  <c r="C35" i="17"/>
  <c r="H36" i="17"/>
  <c r="C17" i="17"/>
  <c r="I36" i="17"/>
  <c r="C12" i="17"/>
  <c r="C25" i="17"/>
  <c r="F25" i="17"/>
  <c r="C27" i="17"/>
  <c r="F11" i="17"/>
  <c r="C16" i="17"/>
  <c r="F27" i="17"/>
  <c r="C32" i="17"/>
  <c r="F35" i="17"/>
  <c r="C28" i="17"/>
  <c r="F22" i="17"/>
  <c r="K36" i="17"/>
  <c r="F9" i="17"/>
  <c r="F6" i="17"/>
  <c r="C11" i="17"/>
  <c r="C5" i="17"/>
  <c r="F8" i="17"/>
  <c r="C13" i="17"/>
  <c r="K14" i="17"/>
  <c r="F16" i="17"/>
  <c r="C21" i="17"/>
  <c r="K22" i="17"/>
  <c r="F24" i="17"/>
  <c r="C29" i="17"/>
  <c r="K30" i="17"/>
  <c r="F32" i="17"/>
  <c r="L36" i="17"/>
  <c r="F17" i="17"/>
  <c r="F30" i="17"/>
  <c r="C8" i="17"/>
  <c r="C6" i="17"/>
  <c r="F19" i="17"/>
  <c r="K6" i="17"/>
  <c r="F5" i="17"/>
  <c r="C10" i="17"/>
  <c r="K11" i="17"/>
  <c r="F13" i="17"/>
  <c r="N14" i="17"/>
  <c r="C18" i="17"/>
  <c r="K19" i="17"/>
  <c r="F21" i="17"/>
  <c r="N22" i="17"/>
  <c r="C26" i="17"/>
  <c r="K27" i="17"/>
  <c r="F29" i="17"/>
  <c r="N30" i="17"/>
  <c r="C34" i="17"/>
  <c r="N36" i="17"/>
  <c r="C9" i="17"/>
  <c r="C14" i="17"/>
  <c r="F15" i="16"/>
  <c r="F12" i="16"/>
  <c r="H15" i="16"/>
  <c r="K15" i="16"/>
  <c r="C7" i="16"/>
  <c r="C12" i="16"/>
  <c r="D15" i="16"/>
  <c r="I15" i="16"/>
  <c r="C8" i="16"/>
  <c r="K9" i="16"/>
  <c r="F11" i="16"/>
  <c r="N12" i="16"/>
  <c r="L15" i="16"/>
  <c r="C15" i="16"/>
  <c r="C6" i="16"/>
  <c r="C14" i="16"/>
  <c r="C9" i="16"/>
  <c r="G15" i="16"/>
  <c r="F9" i="16"/>
  <c r="F6" i="16"/>
  <c r="C11" i="16"/>
  <c r="C5" i="16"/>
  <c r="K6" i="16"/>
  <c r="F8" i="16"/>
  <c r="N15" i="16"/>
  <c r="K132" i="18" l="1"/>
  <c r="L132" i="18"/>
  <c r="J138" i="18"/>
  <c r="G139" i="18"/>
  <c r="H139" i="18"/>
  <c r="I139" i="18"/>
  <c r="N138" i="18"/>
  <c r="O138" i="18"/>
  <c r="I138" i="18"/>
  <c r="F138" i="18"/>
  <c r="G138" i="18"/>
  <c r="H138" i="18"/>
  <c r="G17" i="19"/>
  <c r="D11" i="19"/>
  <c r="O11" i="19"/>
  <c r="D27" i="19"/>
  <c r="B26" i="19"/>
  <c r="D14" i="19"/>
  <c r="L14" i="19"/>
  <c r="O21" i="19"/>
  <c r="B17" i="19"/>
  <c r="D18" i="19"/>
  <c r="M17" i="19"/>
  <c r="O27" i="19"/>
  <c r="M26" i="19"/>
  <c r="D7" i="19"/>
  <c r="B6" i="19"/>
  <c r="I30" i="19"/>
  <c r="H30" i="19"/>
  <c r="G30" i="19"/>
  <c r="I27" i="19"/>
  <c r="H27" i="19"/>
  <c r="G27" i="19"/>
  <c r="E26" i="19"/>
  <c r="L18" i="19"/>
  <c r="J17" i="19"/>
  <c r="L7" i="19"/>
  <c r="J6" i="19"/>
  <c r="I21" i="19"/>
  <c r="H21" i="19"/>
  <c r="G21" i="19"/>
  <c r="O7" i="19"/>
  <c r="L27" i="19"/>
  <c r="J26" i="19"/>
  <c r="L11" i="19"/>
  <c r="E6" i="19"/>
  <c r="G7" i="19"/>
  <c r="I7" i="19"/>
  <c r="H7" i="19"/>
  <c r="I18" i="19"/>
  <c r="D30" i="19"/>
  <c r="I11" i="19"/>
  <c r="H11" i="19"/>
  <c r="G11" i="19"/>
  <c r="I14" i="19"/>
  <c r="H14" i="19"/>
  <c r="G14" i="19"/>
  <c r="L30" i="19"/>
  <c r="L138" i="18" l="1"/>
  <c r="K138" i="18"/>
  <c r="I6" i="19"/>
  <c r="H6" i="19"/>
  <c r="G6" i="19"/>
  <c r="D6" i="19"/>
  <c r="O26" i="19"/>
  <c r="M24" i="19"/>
  <c r="L17" i="19"/>
  <c r="O17" i="19"/>
  <c r="D17" i="19"/>
  <c r="L6" i="19"/>
  <c r="I26" i="19"/>
  <c r="H26" i="19"/>
  <c r="G26" i="19"/>
  <c r="E24" i="19"/>
  <c r="E5" i="19" s="1"/>
  <c r="H17" i="19"/>
  <c r="D26" i="19"/>
  <c r="B24" i="19"/>
  <c r="L26" i="19"/>
  <c r="J24" i="19"/>
  <c r="M6" i="19"/>
  <c r="I17" i="19"/>
  <c r="G5" i="19" l="1"/>
  <c r="F29" i="19"/>
  <c r="F5" i="19"/>
  <c r="F23" i="19"/>
  <c r="F19" i="19"/>
  <c r="F25" i="19"/>
  <c r="F31" i="19"/>
  <c r="F22" i="19"/>
  <c r="F12" i="19"/>
  <c r="F10" i="19"/>
  <c r="F18" i="19"/>
  <c r="F32" i="19"/>
  <c r="F9" i="19"/>
  <c r="F15" i="19"/>
  <c r="F28" i="19"/>
  <c r="F8" i="19"/>
  <c r="F16" i="19"/>
  <c r="F20" i="19"/>
  <c r="F13" i="19"/>
  <c r="F14" i="19"/>
  <c r="F27" i="19"/>
  <c r="F7" i="19"/>
  <c r="F11" i="19"/>
  <c r="F17" i="19"/>
  <c r="F21" i="19"/>
  <c r="F30" i="19"/>
  <c r="F6" i="19"/>
  <c r="F26" i="19"/>
  <c r="D24" i="19"/>
  <c r="C24" i="19"/>
  <c r="O24" i="19"/>
  <c r="L24" i="19"/>
  <c r="I24" i="19"/>
  <c r="H24" i="19"/>
  <c r="G24" i="19"/>
  <c r="F24" i="19"/>
  <c r="B5" i="19"/>
  <c r="H5" i="19" s="1"/>
  <c r="J5" i="19"/>
  <c r="O6" i="19"/>
  <c r="M5" i="19"/>
  <c r="N23" i="19" l="1"/>
  <c r="N31" i="19"/>
  <c r="N19" i="19"/>
  <c r="O5" i="19"/>
  <c r="N5" i="19"/>
  <c r="N30" i="19"/>
  <c r="N22" i="19"/>
  <c r="N15" i="19"/>
  <c r="N20" i="19"/>
  <c r="N32" i="19"/>
  <c r="N18" i="19"/>
  <c r="N10" i="19"/>
  <c r="N14" i="19"/>
  <c r="N29" i="19"/>
  <c r="N8" i="19"/>
  <c r="N28" i="19"/>
  <c r="N12" i="19"/>
  <c r="N16" i="19"/>
  <c r="N13" i="19"/>
  <c r="N9" i="19"/>
  <c r="N25" i="19"/>
  <c r="N21" i="19"/>
  <c r="N11" i="19"/>
  <c r="N7" i="19"/>
  <c r="N27" i="19"/>
  <c r="N17" i="19"/>
  <c r="N26" i="19"/>
  <c r="N6" i="19"/>
  <c r="K22" i="19"/>
  <c r="L5" i="19"/>
  <c r="K10" i="19"/>
  <c r="K5" i="19"/>
  <c r="K8" i="19"/>
  <c r="K16" i="19"/>
  <c r="K25" i="19"/>
  <c r="K20" i="19"/>
  <c r="K21" i="19"/>
  <c r="K15" i="19"/>
  <c r="K23" i="19"/>
  <c r="K31" i="19"/>
  <c r="K13" i="19"/>
  <c r="K32" i="19"/>
  <c r="K29" i="19"/>
  <c r="K12" i="19"/>
  <c r="K19" i="19"/>
  <c r="K28" i="19"/>
  <c r="K9" i="19"/>
  <c r="K18" i="19"/>
  <c r="K30" i="19"/>
  <c r="K27" i="19"/>
  <c r="K7" i="19"/>
  <c r="K11" i="19"/>
  <c r="K14" i="19"/>
  <c r="K6" i="19"/>
  <c r="K26" i="19"/>
  <c r="K17" i="19"/>
  <c r="C10" i="19"/>
  <c r="C5" i="19"/>
  <c r="D5" i="19"/>
  <c r="C8" i="19"/>
  <c r="C12" i="19"/>
  <c r="C19" i="19"/>
  <c r="C16" i="19"/>
  <c r="C15" i="19"/>
  <c r="C28" i="19"/>
  <c r="C21" i="19"/>
  <c r="C23" i="19"/>
  <c r="C29" i="19"/>
  <c r="C32" i="19"/>
  <c r="C13" i="19"/>
  <c r="C22" i="19"/>
  <c r="C31" i="19"/>
  <c r="C9" i="19"/>
  <c r="C20" i="19"/>
  <c r="C25" i="19"/>
  <c r="C11" i="19"/>
  <c r="C18" i="19"/>
  <c r="C27" i="19"/>
  <c r="C14" i="19"/>
  <c r="C30" i="19"/>
  <c r="C7" i="19"/>
  <c r="C17" i="19"/>
  <c r="C26" i="19"/>
  <c r="C6" i="19"/>
  <c r="K24" i="19"/>
  <c r="N24" i="19"/>
  <c r="I5" i="19"/>
  <c r="H122" i="22" l="1"/>
  <c r="H123" i="22"/>
  <c r="H124" i="22"/>
  <c r="H125" i="22"/>
  <c r="H126" i="22"/>
  <c r="H127" i="22"/>
  <c r="P133" i="22"/>
  <c r="P132" i="22"/>
  <c r="M133" i="22"/>
  <c r="M132" i="22"/>
  <c r="H133" i="22"/>
  <c r="H132" i="22"/>
  <c r="E133" i="22"/>
  <c r="E132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67" i="22"/>
  <c r="P68" i="22"/>
  <c r="P69" i="22"/>
  <c r="P70" i="22"/>
  <c r="P71" i="22"/>
  <c r="P72" i="22"/>
  <c r="P73" i="22"/>
  <c r="P74" i="22"/>
  <c r="P75" i="22"/>
  <c r="P76" i="22"/>
  <c r="P77" i="22"/>
  <c r="P78" i="22"/>
  <c r="P79" i="22"/>
  <c r="P80" i="22"/>
  <c r="P81" i="22"/>
  <c r="P82" i="22"/>
  <c r="P83" i="22"/>
  <c r="P84" i="22"/>
  <c r="P85" i="22"/>
  <c r="P86" i="22"/>
  <c r="P87" i="22"/>
  <c r="P88" i="22"/>
  <c r="P89" i="22"/>
  <c r="P90" i="22"/>
  <c r="P91" i="22"/>
  <c r="P92" i="22"/>
  <c r="P93" i="22"/>
  <c r="P94" i="22"/>
  <c r="P95" i="22"/>
  <c r="P96" i="22"/>
  <c r="P97" i="22"/>
  <c r="P98" i="22"/>
  <c r="P99" i="22"/>
  <c r="P100" i="22"/>
  <c r="P101" i="22"/>
  <c r="P102" i="22"/>
  <c r="P103" i="22"/>
  <c r="P104" i="22"/>
  <c r="P105" i="22"/>
  <c r="P106" i="22"/>
  <c r="P107" i="22"/>
  <c r="P108" i="22"/>
  <c r="P109" i="22"/>
  <c r="P110" i="22"/>
  <c r="P111" i="22"/>
  <c r="P112" i="22"/>
  <c r="P113" i="22"/>
  <c r="P114" i="22"/>
  <c r="P115" i="22"/>
  <c r="P116" i="22"/>
  <c r="P117" i="22"/>
  <c r="P118" i="22"/>
  <c r="P119" i="22"/>
  <c r="P120" i="22"/>
  <c r="P121" i="22"/>
  <c r="P122" i="22"/>
  <c r="P123" i="22"/>
  <c r="P124" i="22"/>
  <c r="P125" i="22"/>
  <c r="P126" i="22"/>
  <c r="P127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N8" i="22"/>
  <c r="N14" i="22"/>
  <c r="N12" i="22"/>
  <c r="P12" i="22" s="1"/>
  <c r="N9" i="22"/>
  <c r="N7" i="22"/>
  <c r="P7" i="22" s="1"/>
  <c r="N6" i="22"/>
  <c r="N5" i="22"/>
  <c r="N4" i="22"/>
  <c r="O22" i="22" s="1"/>
  <c r="K14" i="22"/>
  <c r="M14" i="22" s="1"/>
  <c r="K12" i="22"/>
  <c r="M12" i="22" s="1"/>
  <c r="K9" i="22"/>
  <c r="K8" i="22"/>
  <c r="K7" i="22"/>
  <c r="K6" i="22"/>
  <c r="M6" i="22" s="1"/>
  <c r="K5" i="22"/>
  <c r="M5" i="22" s="1"/>
  <c r="K4" i="22"/>
  <c r="L16" i="22" s="1"/>
  <c r="F6" i="22"/>
  <c r="I30" i="22"/>
  <c r="J30" i="22"/>
  <c r="I31" i="22"/>
  <c r="J31" i="22"/>
  <c r="I32" i="22"/>
  <c r="J32" i="22"/>
  <c r="I33" i="22"/>
  <c r="J33" i="22"/>
  <c r="I34" i="22"/>
  <c r="J34" i="22"/>
  <c r="I35" i="22"/>
  <c r="J35" i="22"/>
  <c r="I36" i="22"/>
  <c r="J36" i="22"/>
  <c r="I37" i="22"/>
  <c r="J37" i="22"/>
  <c r="I38" i="22"/>
  <c r="J38" i="22"/>
  <c r="I39" i="22"/>
  <c r="J39" i="22"/>
  <c r="I40" i="22"/>
  <c r="J40" i="22"/>
  <c r="I41" i="22"/>
  <c r="I42" i="22"/>
  <c r="J42" i="22"/>
  <c r="I43" i="22"/>
  <c r="J43" i="22"/>
  <c r="I44" i="22"/>
  <c r="J44" i="22"/>
  <c r="I46" i="22"/>
  <c r="J46" i="22"/>
  <c r="I47" i="22"/>
  <c r="J47" i="22"/>
  <c r="I48" i="22"/>
  <c r="I49" i="22"/>
  <c r="J49" i="22"/>
  <c r="I50" i="22"/>
  <c r="J50" i="22"/>
  <c r="I51" i="22"/>
  <c r="J51" i="22"/>
  <c r="I52" i="22"/>
  <c r="J52" i="22"/>
  <c r="I53" i="22"/>
  <c r="J53" i="22"/>
  <c r="I54" i="22"/>
  <c r="J54" i="22"/>
  <c r="I55" i="22"/>
  <c r="I56" i="22"/>
  <c r="J56" i="22"/>
  <c r="I57" i="22"/>
  <c r="J57" i="22"/>
  <c r="I58" i="22"/>
  <c r="J58" i="22"/>
  <c r="I59" i="22"/>
  <c r="J59" i="22"/>
  <c r="I60" i="22"/>
  <c r="J60" i="22"/>
  <c r="I61" i="22"/>
  <c r="J61" i="22"/>
  <c r="I62" i="22"/>
  <c r="J62" i="22"/>
  <c r="I63" i="22"/>
  <c r="J63" i="22"/>
  <c r="I64" i="22"/>
  <c r="J64" i="22"/>
  <c r="I65" i="22"/>
  <c r="J65" i="22"/>
  <c r="I66" i="22"/>
  <c r="J66" i="22"/>
  <c r="I67" i="22"/>
  <c r="J67" i="22"/>
  <c r="I68" i="22"/>
  <c r="I69" i="22"/>
  <c r="J69" i="22"/>
  <c r="I70" i="22"/>
  <c r="J70" i="22"/>
  <c r="I71" i="22"/>
  <c r="I72" i="22"/>
  <c r="J72" i="22"/>
  <c r="I73" i="22"/>
  <c r="J73" i="22"/>
  <c r="I74" i="22"/>
  <c r="J74" i="22"/>
  <c r="I75" i="22"/>
  <c r="J75" i="22"/>
  <c r="I76" i="22"/>
  <c r="J76" i="22"/>
  <c r="I77" i="22"/>
  <c r="J77" i="22"/>
  <c r="I78" i="22"/>
  <c r="J78" i="22"/>
  <c r="I79" i="22"/>
  <c r="J79" i="22"/>
  <c r="I80" i="22"/>
  <c r="J80" i="22"/>
  <c r="I81" i="22"/>
  <c r="I82" i="22"/>
  <c r="J82" i="22"/>
  <c r="I83" i="22"/>
  <c r="J83" i="22"/>
  <c r="I84" i="22"/>
  <c r="J84" i="22"/>
  <c r="I85" i="22"/>
  <c r="J85" i="22"/>
  <c r="I86" i="22"/>
  <c r="J86" i="22"/>
  <c r="I87" i="22"/>
  <c r="J87" i="22"/>
  <c r="I88" i="22"/>
  <c r="J88" i="22"/>
  <c r="I89" i="22"/>
  <c r="J89" i="22"/>
  <c r="I90" i="22"/>
  <c r="J90" i="22"/>
  <c r="I91" i="22"/>
  <c r="J91" i="22"/>
  <c r="I92" i="22"/>
  <c r="J92" i="22"/>
  <c r="I94" i="22"/>
  <c r="J94" i="22"/>
  <c r="I95" i="22"/>
  <c r="J95" i="22"/>
  <c r="I96" i="22"/>
  <c r="J96" i="22"/>
  <c r="I97" i="22"/>
  <c r="J97" i="22"/>
  <c r="I98" i="22"/>
  <c r="J98" i="22"/>
  <c r="I99" i="22"/>
  <c r="J99" i="22"/>
  <c r="I100" i="22"/>
  <c r="J100" i="22"/>
  <c r="I101" i="22"/>
  <c r="J101" i="22"/>
  <c r="I102" i="22"/>
  <c r="J102" i="22"/>
  <c r="I103" i="22"/>
  <c r="J103" i="22"/>
  <c r="I104" i="22"/>
  <c r="J104" i="22"/>
  <c r="I105" i="22"/>
  <c r="I106" i="22"/>
  <c r="I107" i="22"/>
  <c r="J107" i="22"/>
  <c r="I108" i="22"/>
  <c r="J108" i="22"/>
  <c r="I109" i="22"/>
  <c r="J109" i="22"/>
  <c r="I110" i="22"/>
  <c r="J110" i="22"/>
  <c r="I111" i="22"/>
  <c r="J111" i="22"/>
  <c r="I112" i="22"/>
  <c r="J112" i="22"/>
  <c r="I113" i="22"/>
  <c r="J113" i="22"/>
  <c r="I114" i="22"/>
  <c r="J114" i="22"/>
  <c r="I115" i="22"/>
  <c r="J115" i="22"/>
  <c r="I116" i="22"/>
  <c r="J116" i="22"/>
  <c r="I117" i="22"/>
  <c r="J117" i="22"/>
  <c r="I118" i="22"/>
  <c r="J118" i="22"/>
  <c r="I119" i="22"/>
  <c r="J119" i="22"/>
  <c r="I120" i="22"/>
  <c r="J120" i="22"/>
  <c r="I121" i="22"/>
  <c r="J121" i="22"/>
  <c r="I122" i="22"/>
  <c r="J122" i="22"/>
  <c r="I123" i="22"/>
  <c r="J123" i="22"/>
  <c r="I124" i="22"/>
  <c r="J124" i="22"/>
  <c r="I125" i="22"/>
  <c r="I126" i="22"/>
  <c r="I127" i="22"/>
  <c r="J127" i="22"/>
  <c r="J133" i="22"/>
  <c r="I133" i="22"/>
  <c r="C14" i="22"/>
  <c r="E14" i="22" s="1"/>
  <c r="C12" i="22"/>
  <c r="C9" i="22"/>
  <c r="E9" i="22" s="1"/>
  <c r="C8" i="22"/>
  <c r="C7" i="22"/>
  <c r="C6" i="22"/>
  <c r="C5" i="22"/>
  <c r="E5" i="22" s="1"/>
  <c r="C4" i="22"/>
  <c r="D127" i="22" s="1"/>
  <c r="H17" i="22"/>
  <c r="H26" i="22"/>
  <c r="F8" i="22"/>
  <c r="H8" i="22" s="1"/>
  <c r="F9" i="22"/>
  <c r="I9" i="22" s="1"/>
  <c r="H76" i="22"/>
  <c r="H79" i="22"/>
  <c r="H86" i="22"/>
  <c r="H91" i="22"/>
  <c r="H94" i="22"/>
  <c r="H113" i="22"/>
  <c r="H117" i="22"/>
  <c r="H119" i="22"/>
  <c r="H103" i="22"/>
  <c r="H98" i="22"/>
  <c r="H85" i="22"/>
  <c r="F14" i="22"/>
  <c r="G14" i="22" s="1"/>
  <c r="F12" i="22"/>
  <c r="H12" i="22" s="1"/>
  <c r="F5" i="22"/>
  <c r="I16" i="22"/>
  <c r="H18" i="22"/>
  <c r="J20" i="22"/>
  <c r="H21" i="22"/>
  <c r="H24" i="22"/>
  <c r="I24" i="22"/>
  <c r="H78" i="22"/>
  <c r="H80" i="22"/>
  <c r="H88" i="22"/>
  <c r="H92" i="22"/>
  <c r="H96" i="22"/>
  <c r="H97" i="22"/>
  <c r="H99" i="22"/>
  <c r="H101" i="22"/>
  <c r="H106" i="22"/>
  <c r="H110" i="22"/>
  <c r="I132" i="22"/>
  <c r="J132" i="22"/>
  <c r="H15" i="22"/>
  <c r="I15" i="22"/>
  <c r="H104" i="22"/>
  <c r="H20" i="22"/>
  <c r="H16" i="22"/>
  <c r="J16" i="22"/>
  <c r="I20" i="22"/>
  <c r="H108" i="22"/>
  <c r="H81" i="22"/>
  <c r="H120" i="22"/>
  <c r="H116" i="22"/>
  <c r="H112" i="22"/>
  <c r="H84" i="22"/>
  <c r="I18" i="22"/>
  <c r="H19" i="22"/>
  <c r="H100" i="22"/>
  <c r="H89" i="22"/>
  <c r="H77" i="22"/>
  <c r="I29" i="22"/>
  <c r="H23" i="22"/>
  <c r="H82" i="22"/>
  <c r="H107" i="22"/>
  <c r="H115" i="22"/>
  <c r="I28" i="22"/>
  <c r="H28" i="22"/>
  <c r="H111" i="22"/>
  <c r="H22" i="22"/>
  <c r="I22" i="22"/>
  <c r="H87" i="22"/>
  <c r="I17" i="22"/>
  <c r="J22" i="22"/>
  <c r="F7" i="22"/>
  <c r="H7" i="22" s="1"/>
  <c r="H102" i="22"/>
  <c r="H83" i="22"/>
  <c r="H29" i="22"/>
  <c r="H27" i="22"/>
  <c r="I23" i="22"/>
  <c r="J15" i="22"/>
  <c r="J18" i="22"/>
  <c r="J29" i="22"/>
  <c r="J28" i="22"/>
  <c r="I26" i="22"/>
  <c r="J26" i="22"/>
  <c r="J27" i="22"/>
  <c r="J21" i="22"/>
  <c r="J17" i="22"/>
  <c r="I21" i="22"/>
  <c r="H118" i="22"/>
  <c r="I27" i="22"/>
  <c r="J23" i="22"/>
  <c r="I19" i="22"/>
  <c r="J19" i="22"/>
  <c r="F4" i="22"/>
  <c r="H121" i="22"/>
  <c r="I5" i="22"/>
  <c r="H5" i="22"/>
  <c r="C11" i="22"/>
  <c r="E11" i="22" s="1"/>
  <c r="G18" i="22"/>
  <c r="G22" i="22"/>
  <c r="G26" i="22"/>
  <c r="G32" i="22"/>
  <c r="G38" i="22"/>
  <c r="G40" i="22"/>
  <c r="G48" i="22"/>
  <c r="G50" i="22"/>
  <c r="G54" i="22"/>
  <c r="G62" i="22"/>
  <c r="G64" i="22"/>
  <c r="G17" i="22"/>
  <c r="G21" i="22"/>
  <c r="G27" i="22"/>
  <c r="G29" i="22"/>
  <c r="G37" i="22"/>
  <c r="G41" i="22"/>
  <c r="G43" i="22"/>
  <c r="G51" i="22"/>
  <c r="G53" i="22"/>
  <c r="G59" i="22"/>
  <c r="M4" i="22"/>
  <c r="L27" i="22"/>
  <c r="L33" i="22"/>
  <c r="L49" i="22"/>
  <c r="L73" i="22"/>
  <c r="L75" i="22"/>
  <c r="L91" i="22"/>
  <c r="L111" i="22"/>
  <c r="L115" i="22"/>
  <c r="L127" i="22"/>
  <c r="L30" i="22"/>
  <c r="L34" i="22"/>
  <c r="L44" i="22"/>
  <c r="L60" i="22"/>
  <c r="L62" i="22"/>
  <c r="L74" i="22"/>
  <c r="L86" i="22"/>
  <c r="L92" i="22"/>
  <c r="L102" i="22"/>
  <c r="L116" i="22"/>
  <c r="L118" i="22"/>
  <c r="L126" i="22"/>
  <c r="L12" i="22"/>
  <c r="O20" i="22"/>
  <c r="O30" i="22"/>
  <c r="O34" i="22"/>
  <c r="O42" i="22"/>
  <c r="O52" i="22"/>
  <c r="O54" i="22"/>
  <c r="O62" i="22"/>
  <c r="O74" i="22"/>
  <c r="O76" i="22"/>
  <c r="O84" i="22"/>
  <c r="O94" i="22"/>
  <c r="O98" i="22"/>
  <c r="O106" i="22"/>
  <c r="O116" i="22"/>
  <c r="O118" i="22"/>
  <c r="O126" i="22"/>
  <c r="O21" i="22"/>
  <c r="O23" i="22"/>
  <c r="O31" i="22"/>
  <c r="O41" i="22"/>
  <c r="O45" i="22"/>
  <c r="O53" i="22"/>
  <c r="O63" i="22"/>
  <c r="O65" i="22"/>
  <c r="O73" i="22"/>
  <c r="O85" i="22"/>
  <c r="O87" i="22"/>
  <c r="O95" i="22"/>
  <c r="O105" i="22"/>
  <c r="O109" i="22"/>
  <c r="O117" i="22"/>
  <c r="O127" i="22"/>
  <c r="D95" i="22"/>
  <c r="D31" i="22"/>
  <c r="G123" i="22"/>
  <c r="G119" i="22"/>
  <c r="G115" i="22"/>
  <c r="G109" i="22"/>
  <c r="G103" i="22"/>
  <c r="G101" i="22"/>
  <c r="G93" i="22"/>
  <c r="G91" i="22"/>
  <c r="G87" i="22"/>
  <c r="G79" i="22"/>
  <c r="G77" i="22"/>
  <c r="G71" i="22"/>
  <c r="G67" i="22"/>
  <c r="M9" i="22"/>
  <c r="D92" i="22"/>
  <c r="D28" i="22"/>
  <c r="G126" i="22"/>
  <c r="G122" i="22"/>
  <c r="G116" i="22"/>
  <c r="G114" i="22"/>
  <c r="G106" i="22"/>
  <c r="G102" i="22"/>
  <c r="G100" i="22"/>
  <c r="G92" i="22"/>
  <c r="G90" i="22"/>
  <c r="G84" i="22"/>
  <c r="G78" i="22"/>
  <c r="G76" i="22"/>
  <c r="G74" i="22"/>
  <c r="G68" i="22"/>
  <c r="G65" i="22"/>
  <c r="D16" i="22" l="1"/>
  <c r="D76" i="22"/>
  <c r="O12" i="22"/>
  <c r="D15" i="22"/>
  <c r="D79" i="22"/>
  <c r="O9" i="22"/>
  <c r="D44" i="22"/>
  <c r="D108" i="22"/>
  <c r="D47" i="22"/>
  <c r="D111" i="22"/>
  <c r="N11" i="22"/>
  <c r="P11" i="22" s="1"/>
  <c r="O14" i="22"/>
  <c r="D60" i="22"/>
  <c r="D124" i="22"/>
  <c r="D63" i="22"/>
  <c r="L7" i="22"/>
  <c r="D125" i="22"/>
  <c r="D117" i="22"/>
  <c r="D109" i="22"/>
  <c r="D101" i="22"/>
  <c r="D93" i="22"/>
  <c r="D85" i="22"/>
  <c r="D77" i="22"/>
  <c r="D69" i="22"/>
  <c r="D61" i="22"/>
  <c r="D53" i="22"/>
  <c r="D45" i="22"/>
  <c r="D37" i="22"/>
  <c r="D29" i="22"/>
  <c r="D21" i="22"/>
  <c r="D9" i="22"/>
  <c r="D122" i="22"/>
  <c r="D114" i="22"/>
  <c r="D106" i="22"/>
  <c r="D98" i="22"/>
  <c r="D90" i="22"/>
  <c r="D82" i="22"/>
  <c r="D74" i="22"/>
  <c r="D66" i="22"/>
  <c r="D58" i="22"/>
  <c r="D50" i="22"/>
  <c r="D42" i="22"/>
  <c r="D34" i="22"/>
  <c r="D26" i="22"/>
  <c r="D18" i="22"/>
  <c r="D123" i="22"/>
  <c r="D115" i="22"/>
  <c r="D107" i="22"/>
  <c r="D99" i="22"/>
  <c r="D91" i="22"/>
  <c r="D83" i="22"/>
  <c r="D75" i="22"/>
  <c r="D67" i="22"/>
  <c r="D59" i="22"/>
  <c r="D51" i="22"/>
  <c r="D43" i="22"/>
  <c r="D35" i="22"/>
  <c r="D27" i="22"/>
  <c r="D19" i="22"/>
  <c r="D4" i="22"/>
  <c r="D120" i="22"/>
  <c r="D112" i="22"/>
  <c r="D104" i="22"/>
  <c r="D96" i="22"/>
  <c r="D88" i="22"/>
  <c r="D80" i="22"/>
  <c r="D72" i="22"/>
  <c r="D64" i="22"/>
  <c r="D56" i="22"/>
  <c r="D48" i="22"/>
  <c r="D40" i="22"/>
  <c r="D32" i="22"/>
  <c r="E7" i="22"/>
  <c r="D7" i="22"/>
  <c r="D20" i="22"/>
  <c r="D30" i="22"/>
  <c r="D46" i="22"/>
  <c r="D62" i="22"/>
  <c r="D78" i="22"/>
  <c r="D94" i="22"/>
  <c r="D110" i="22"/>
  <c r="D126" i="22"/>
  <c r="D17" i="22"/>
  <c r="D33" i="22"/>
  <c r="D49" i="22"/>
  <c r="D65" i="22"/>
  <c r="D81" i="22"/>
  <c r="D97" i="22"/>
  <c r="D113" i="22"/>
  <c r="P14" i="22"/>
  <c r="O8" i="22"/>
  <c r="P8" i="22"/>
  <c r="E4" i="22"/>
  <c r="D22" i="22"/>
  <c r="D36" i="22"/>
  <c r="D52" i="22"/>
  <c r="D68" i="22"/>
  <c r="D84" i="22"/>
  <c r="D100" i="22"/>
  <c r="D116" i="22"/>
  <c r="D23" i="22"/>
  <c r="D39" i="22"/>
  <c r="D55" i="22"/>
  <c r="D71" i="22"/>
  <c r="D87" i="22"/>
  <c r="D103" i="22"/>
  <c r="D119" i="22"/>
  <c r="P6" i="22"/>
  <c r="D6" i="22"/>
  <c r="D24" i="22"/>
  <c r="D38" i="22"/>
  <c r="D54" i="22"/>
  <c r="D70" i="22"/>
  <c r="D86" i="22"/>
  <c r="D102" i="22"/>
  <c r="D118" i="22"/>
  <c r="L14" i="22"/>
  <c r="D25" i="22"/>
  <c r="D41" i="22"/>
  <c r="D57" i="22"/>
  <c r="D73" i="22"/>
  <c r="D89" i="22"/>
  <c r="D105" i="22"/>
  <c r="D121" i="22"/>
  <c r="O6" i="22"/>
  <c r="D5" i="22"/>
  <c r="D14" i="22"/>
  <c r="O119" i="22"/>
  <c r="O97" i="22"/>
  <c r="O77" i="22"/>
  <c r="O55" i="22"/>
  <c r="O33" i="22"/>
  <c r="P4" i="22"/>
  <c r="O108" i="22"/>
  <c r="O86" i="22"/>
  <c r="O66" i="22"/>
  <c r="O44" i="22"/>
  <c r="L106" i="22"/>
  <c r="L76" i="22"/>
  <c r="L50" i="22"/>
  <c r="L15" i="22"/>
  <c r="L97" i="22"/>
  <c r="L57" i="22"/>
  <c r="H6" i="22"/>
  <c r="G6" i="22"/>
  <c r="F11" i="22"/>
  <c r="J11" i="22" s="1"/>
  <c r="L24" i="22"/>
  <c r="L35" i="22"/>
  <c r="L51" i="22"/>
  <c r="L67" i="22"/>
  <c r="L83" i="22"/>
  <c r="L99" i="22"/>
  <c r="L113" i="22"/>
  <c r="L123" i="22"/>
  <c r="L26" i="22"/>
  <c r="L36" i="22"/>
  <c r="L46" i="22"/>
  <c r="L58" i="22"/>
  <c r="L68" i="22"/>
  <c r="L78" i="22"/>
  <c r="L90" i="22"/>
  <c r="L100" i="22"/>
  <c r="L110" i="22"/>
  <c r="L120" i="22"/>
  <c r="L4" i="22"/>
  <c r="L8" i="22"/>
  <c r="N10" i="22"/>
  <c r="O16" i="22"/>
  <c r="O24" i="22"/>
  <c r="O32" i="22"/>
  <c r="O40" i="22"/>
  <c r="O48" i="22"/>
  <c r="O56" i="22"/>
  <c r="O64" i="22"/>
  <c r="O72" i="22"/>
  <c r="O80" i="22"/>
  <c r="O88" i="22"/>
  <c r="O96" i="22"/>
  <c r="O104" i="22"/>
  <c r="O112" i="22"/>
  <c r="O120" i="22"/>
  <c r="O4" i="22"/>
  <c r="O19" i="22"/>
  <c r="O27" i="22"/>
  <c r="O35" i="22"/>
  <c r="O43" i="22"/>
  <c r="O51" i="22"/>
  <c r="O59" i="22"/>
  <c r="O67" i="22"/>
  <c r="O75" i="22"/>
  <c r="O83" i="22"/>
  <c r="O91" i="22"/>
  <c r="O99" i="22"/>
  <c r="O107" i="22"/>
  <c r="O115" i="22"/>
  <c r="O123" i="22"/>
  <c r="N13" i="22"/>
  <c r="O13" i="22" s="1"/>
  <c r="O7" i="22"/>
  <c r="P9" i="22"/>
  <c r="O125" i="22"/>
  <c r="O113" i="22"/>
  <c r="O103" i="22"/>
  <c r="O93" i="22"/>
  <c r="O81" i="22"/>
  <c r="O71" i="22"/>
  <c r="O61" i="22"/>
  <c r="O49" i="22"/>
  <c r="O39" i="22"/>
  <c r="O29" i="22"/>
  <c r="O17" i="22"/>
  <c r="O124" i="22"/>
  <c r="O114" i="22"/>
  <c r="O102" i="22"/>
  <c r="O92" i="22"/>
  <c r="O82" i="22"/>
  <c r="O70" i="22"/>
  <c r="O60" i="22"/>
  <c r="O50" i="22"/>
  <c r="O38" i="22"/>
  <c r="O28" i="22"/>
  <c r="O18" i="22"/>
  <c r="M8" i="22"/>
  <c r="L124" i="22"/>
  <c r="L114" i="22"/>
  <c r="L98" i="22"/>
  <c r="L84" i="22"/>
  <c r="L70" i="22"/>
  <c r="L54" i="22"/>
  <c r="L42" i="22"/>
  <c r="L28" i="22"/>
  <c r="L121" i="22"/>
  <c r="L107" i="22"/>
  <c r="L89" i="22"/>
  <c r="L65" i="22"/>
  <c r="L43" i="22"/>
  <c r="L25" i="22"/>
  <c r="J6" i="22"/>
  <c r="F10" i="22"/>
  <c r="H10" i="22" s="1"/>
  <c r="I4" i="22"/>
  <c r="G133" i="22"/>
  <c r="G24" i="22"/>
  <c r="G34" i="22"/>
  <c r="G46" i="22"/>
  <c r="G56" i="22"/>
  <c r="G66" i="22"/>
  <c r="G25" i="22"/>
  <c r="G35" i="22"/>
  <c r="G45" i="22"/>
  <c r="G57" i="22"/>
  <c r="G127" i="22"/>
  <c r="G117" i="22"/>
  <c r="G107" i="22"/>
  <c r="G95" i="22"/>
  <c r="G85" i="22"/>
  <c r="G75" i="22"/>
  <c r="G7" i="22"/>
  <c r="G118" i="22"/>
  <c r="G108" i="22"/>
  <c r="G98" i="22"/>
  <c r="G86" i="22"/>
  <c r="L5" i="22"/>
  <c r="L9" i="22"/>
  <c r="O5" i="22"/>
  <c r="P5" i="22"/>
  <c r="G70" i="22"/>
  <c r="G82" i="22"/>
  <c r="G94" i="22"/>
  <c r="G110" i="22"/>
  <c r="G124" i="22"/>
  <c r="M7" i="22"/>
  <c r="G69" i="22"/>
  <c r="G83" i="22"/>
  <c r="G99" i="22"/>
  <c r="G111" i="22"/>
  <c r="G125" i="22"/>
  <c r="O121" i="22"/>
  <c r="O111" i="22"/>
  <c r="O101" i="22"/>
  <c r="O89" i="22"/>
  <c r="O79" i="22"/>
  <c r="O69" i="22"/>
  <c r="O57" i="22"/>
  <c r="O47" i="22"/>
  <c r="O37" i="22"/>
  <c r="O25" i="22"/>
  <c r="O15" i="22"/>
  <c r="O122" i="22"/>
  <c r="O110" i="22"/>
  <c r="O100" i="22"/>
  <c r="O90" i="22"/>
  <c r="O78" i="22"/>
  <c r="O68" i="22"/>
  <c r="O58" i="22"/>
  <c r="O46" i="22"/>
  <c r="O36" i="22"/>
  <c r="O26" i="22"/>
  <c r="O133" i="22"/>
  <c r="L6" i="22"/>
  <c r="L122" i="22"/>
  <c r="L108" i="22"/>
  <c r="L94" i="22"/>
  <c r="L82" i="22"/>
  <c r="L66" i="22"/>
  <c r="L52" i="22"/>
  <c r="L38" i="22"/>
  <c r="L19" i="22"/>
  <c r="L119" i="22"/>
  <c r="L105" i="22"/>
  <c r="L81" i="22"/>
  <c r="L59" i="22"/>
  <c r="L41" i="22"/>
  <c r="L22" i="22"/>
  <c r="G5" i="22"/>
  <c r="G49" i="22"/>
  <c r="G33" i="22"/>
  <c r="G19" i="22"/>
  <c r="G58" i="22"/>
  <c r="G42" i="22"/>
  <c r="G30" i="22"/>
  <c r="G16" i="22"/>
  <c r="H4" i="22"/>
  <c r="D12" i="22"/>
  <c r="J7" i="22"/>
  <c r="K11" i="22"/>
  <c r="D11" i="22"/>
  <c r="G8" i="22"/>
  <c r="K13" i="22"/>
  <c r="I7" i="22"/>
  <c r="G61" i="22"/>
  <c r="G72" i="22"/>
  <c r="G80" i="22"/>
  <c r="G88" i="22"/>
  <c r="G96" i="22"/>
  <c r="G104" i="22"/>
  <c r="G112" i="22"/>
  <c r="G120" i="22"/>
  <c r="G4" i="22"/>
  <c r="G63" i="22"/>
  <c r="G73" i="22"/>
  <c r="G81" i="22"/>
  <c r="G89" i="22"/>
  <c r="G97" i="22"/>
  <c r="G105" i="22"/>
  <c r="G113" i="22"/>
  <c r="G121" i="22"/>
  <c r="G12" i="22"/>
  <c r="G55" i="22"/>
  <c r="G47" i="22"/>
  <c r="G39" i="22"/>
  <c r="G31" i="22"/>
  <c r="G23" i="22"/>
  <c r="G15" i="22"/>
  <c r="G60" i="22"/>
  <c r="G52" i="22"/>
  <c r="G44" i="22"/>
  <c r="G36" i="22"/>
  <c r="G28" i="22"/>
  <c r="G20" i="22"/>
  <c r="J5" i="22"/>
  <c r="E8" i="22"/>
  <c r="J8" i="22"/>
  <c r="C13" i="22"/>
  <c r="E6" i="22"/>
  <c r="I6" i="22"/>
  <c r="K10" i="22"/>
  <c r="L10" i="22" s="1"/>
  <c r="L18" i="22"/>
  <c r="L17" i="22"/>
  <c r="L29" i="22"/>
  <c r="L37" i="22"/>
  <c r="L45" i="22"/>
  <c r="L53" i="22"/>
  <c r="L61" i="22"/>
  <c r="L69" i="22"/>
  <c r="L77" i="22"/>
  <c r="L85" i="22"/>
  <c r="L93" i="22"/>
  <c r="L101" i="22"/>
  <c r="L109" i="22"/>
  <c r="L117" i="22"/>
  <c r="L125" i="22"/>
  <c r="L23" i="22"/>
  <c r="L32" i="22"/>
  <c r="L40" i="22"/>
  <c r="L48" i="22"/>
  <c r="L56" i="22"/>
  <c r="L64" i="22"/>
  <c r="L72" i="22"/>
  <c r="L80" i="22"/>
  <c r="L88" i="22"/>
  <c r="L96" i="22"/>
  <c r="L104" i="22"/>
  <c r="L112" i="22"/>
  <c r="L133" i="22"/>
  <c r="L20" i="22"/>
  <c r="L21" i="22"/>
  <c r="L31" i="22"/>
  <c r="L39" i="22"/>
  <c r="L47" i="22"/>
  <c r="L55" i="22"/>
  <c r="L63" i="22"/>
  <c r="L71" i="22"/>
  <c r="L79" i="22"/>
  <c r="L87" i="22"/>
  <c r="L95" i="22"/>
  <c r="L103" i="22"/>
  <c r="P13" i="22"/>
  <c r="D8" i="22"/>
  <c r="I8" i="22"/>
  <c r="I14" i="22"/>
  <c r="H14" i="22"/>
  <c r="H9" i="22"/>
  <c r="J9" i="22"/>
  <c r="G9" i="22"/>
  <c r="F13" i="22"/>
  <c r="D133" i="22"/>
  <c r="C10" i="22"/>
  <c r="I10" i="22" s="1"/>
  <c r="G11" i="22"/>
  <c r="E12" i="22"/>
  <c r="I12" i="22"/>
  <c r="J12" i="22"/>
  <c r="J4" i="22"/>
  <c r="O11" i="22" l="1"/>
  <c r="M10" i="22"/>
  <c r="J10" i="22"/>
  <c r="H11" i="22"/>
  <c r="G10" i="22"/>
  <c r="O10" i="22"/>
  <c r="P10" i="22"/>
  <c r="J13" i="22"/>
  <c r="I11" i="22"/>
  <c r="L13" i="22"/>
  <c r="M13" i="22"/>
  <c r="M11" i="22"/>
  <c r="L11" i="22"/>
  <c r="G13" i="22"/>
  <c r="I13" i="22"/>
  <c r="E10" i="22"/>
  <c r="D10" i="22"/>
  <c r="E13" i="22"/>
  <c r="D13" i="22"/>
</calcChain>
</file>

<file path=xl/sharedStrings.xml><?xml version="1.0" encoding="utf-8"?>
<sst xmlns="http://schemas.openxmlformats.org/spreadsheetml/2006/main" count="595" uniqueCount="175">
  <si>
    <t>% no izdev</t>
  </si>
  <si>
    <t>% no IKP</t>
  </si>
  <si>
    <t>IKP milj. latu</t>
  </si>
  <si>
    <t>t.sk. transferti uz valsts speciālo budžetu</t>
  </si>
  <si>
    <t>Labklājības ministrija</t>
  </si>
  <si>
    <t>Ministrija, cita centrālā valsts iestāde</t>
  </si>
  <si>
    <t>t.sk. konsolidējamā  pozīcija -  transferts uz valsts pamatbudžetu</t>
  </si>
  <si>
    <t>t.sk. konsolidējamā  pozīcija - atmaksa valsts pamatbudžetā par ES fondu finansējumu</t>
  </si>
  <si>
    <r>
      <t>2.1. Valsts pamatbudžeta izdevumi administratīvajā sadalījumā</t>
    </r>
    <r>
      <rPr>
        <i/>
        <sz val="12"/>
        <color indexed="8"/>
        <rFont val="Times New Roman Baltic"/>
        <charset val="186"/>
      </rPr>
      <t>, Ls</t>
    </r>
  </si>
  <si>
    <r>
      <t>2.2. Valsts speciālā budžeta  izdevumi administratīvajā sadalījumā</t>
    </r>
    <r>
      <rPr>
        <i/>
        <sz val="12"/>
        <color indexed="8"/>
        <rFont val="Times New Roman Baltic"/>
        <charset val="186"/>
      </rPr>
      <t>, Ls</t>
    </r>
  </si>
  <si>
    <t>2012.gada plāns</t>
  </si>
  <si>
    <t>2013.gada projekts</t>
  </si>
  <si>
    <t>2013.gada projekts/ 2012.gada plāns</t>
  </si>
  <si>
    <t>2013.gada projekts / 2012.gada plāns - izmaiņas %</t>
  </si>
  <si>
    <t>Pamatbudžeta izdevumi - kopā (bruto)</t>
  </si>
  <si>
    <t>pamatfunkcijas</t>
  </si>
  <si>
    <t>ES politiku instrumenti</t>
  </si>
  <si>
    <t>Pamatbudžeta izdevumi - kopā (neto)</t>
  </si>
  <si>
    <t>01. Valsts prezidenta kanceleja</t>
  </si>
  <si>
    <t>02. Saeima</t>
  </si>
  <si>
    <t xml:space="preserve">03. Ministru kabinets           </t>
  </si>
  <si>
    <t xml:space="preserve">04. Korupcijas novēršanas un apkarošanas birojs </t>
  </si>
  <si>
    <t>05. Tiesībsarga birojs</t>
  </si>
  <si>
    <t>08. Sabiedrības integrācijas fonds</t>
  </si>
  <si>
    <t>09. Sabiedrisko pakalpojumu regulēšanas komisija</t>
  </si>
  <si>
    <t>10. Aizsardzības ministrija</t>
  </si>
  <si>
    <t xml:space="preserve">11. Ārlietu ministrija </t>
  </si>
  <si>
    <t>12. Ekonomikas ministrija</t>
  </si>
  <si>
    <t>13. Finanšu ministrija</t>
  </si>
  <si>
    <t>t.sk. 31.02. (Valsts parāda vadība)</t>
  </si>
  <si>
    <t>t.sk. 41.01. (Iemaksas EK budžetā)</t>
  </si>
  <si>
    <t xml:space="preserve">14. Iekšlietu ministrija </t>
  </si>
  <si>
    <t>15. Izglītības un zinātnes ministrija</t>
  </si>
  <si>
    <t xml:space="preserve">16. Zemkopības ministrija </t>
  </si>
  <si>
    <t>17. Satiksmes ministrija</t>
  </si>
  <si>
    <t xml:space="preserve">18. Labklājības ministrija </t>
  </si>
  <si>
    <t>19. Tieslietu ministrija</t>
  </si>
  <si>
    <t>21. Vides aizsardzības un reģionālās attīstības ministrija</t>
  </si>
  <si>
    <t>22. Kultūras ministrija</t>
  </si>
  <si>
    <t xml:space="preserve">24. Valsts kontrole </t>
  </si>
  <si>
    <t>25. Pārresoru koordinācijas centrs</t>
  </si>
  <si>
    <t xml:space="preserve">28. Augstākā tiesa </t>
  </si>
  <si>
    <t>29. Veselības ministrija</t>
  </si>
  <si>
    <t xml:space="preserve">30. Satversmes tiesa </t>
  </si>
  <si>
    <t xml:space="preserve">32. Prokuratūra </t>
  </si>
  <si>
    <t>35. Centrālā vēlēšanu komisija</t>
  </si>
  <si>
    <t xml:space="preserve">37. Centrālā zemes komisija </t>
  </si>
  <si>
    <t xml:space="preserve">47. Radio un televīzija </t>
  </si>
  <si>
    <t>62. Mērķdotācijas pašvaldībām</t>
  </si>
  <si>
    <t>64. Dotācija pašvaldībām</t>
  </si>
  <si>
    <t xml:space="preserve">74. Gadskārtējā valsts budžeta izpildes procesā pārdalāmais finansējums </t>
  </si>
  <si>
    <t>t.sk. 01.00. "Apropriācijas rezerve"</t>
  </si>
  <si>
    <t>t.sk.  02.00. "Līdzekļi neparedzētiem gadījumiem"</t>
  </si>
  <si>
    <t>t.sk.  03.00. "Latvijas Nacionālā eiro ieviešanas plāna pasākumi"</t>
  </si>
  <si>
    <t>t.sk. Latvijas prezidentūru ES Padomē 2015.gadā</t>
  </si>
  <si>
    <t>2014.gada projekts</t>
  </si>
  <si>
    <t>2015.gada projekts</t>
  </si>
  <si>
    <r>
      <t>5.3.1. Valsts konsolidētā budžeta izdevumi funkcionālā sadalījumā</t>
    </r>
    <r>
      <rPr>
        <b/>
        <i/>
        <sz val="14"/>
        <rFont val="Times New Roman Baltic"/>
        <charset val="186"/>
      </rPr>
      <t>, euro</t>
    </r>
  </si>
  <si>
    <t>5.3.1.1. Valsts pamatbudžeta izdevumi funkcionālā sadalījumā, euro</t>
  </si>
  <si>
    <t>5.3.1.2. Valsts speciālā budžeta izdevumi funkcionālā sadalījumā, euro</t>
  </si>
  <si>
    <r>
      <t xml:space="preserve">5.3.2. Valsts konsolidētā budžeta izdevumi administratīvajā sadalījumā, </t>
    </r>
    <r>
      <rPr>
        <b/>
        <i/>
        <sz val="12"/>
        <rFont val="Times New Roman Baltic"/>
        <charset val="186"/>
      </rPr>
      <t>euro</t>
    </r>
  </si>
  <si>
    <t>5.3.2.1. Valsts pamatbudžeta izdevumi administratīvajā sadalījumā, euro</t>
  </si>
  <si>
    <t xml:space="preserve">5.3.2.2. Valsts speciālā budžeta izdevumi administratīvajā sadalījumā, euro </t>
  </si>
  <si>
    <r>
      <t xml:space="preserve">5.3.3. Valsts konsolidētā budžeta izdevumi ekonomiskajās kategorijās, </t>
    </r>
    <r>
      <rPr>
        <b/>
        <i/>
        <sz val="12"/>
        <rFont val="Times New Roman Baltic"/>
        <charset val="186"/>
      </rPr>
      <t>euro</t>
    </r>
  </si>
  <si>
    <t>5.3.3.1. Valsts pamatbudžeta izdevumi ekonomiskajās kategorijās, euro</t>
  </si>
  <si>
    <t>5.3.3.2. Valsts speciālā budžeta izdevumi ekonomiskajās kategorijās, euro</t>
  </si>
  <si>
    <t>5.3. pielikumi. Valsts budžeta izdevumi</t>
  </si>
  <si>
    <t>2020.gada plāns</t>
  </si>
  <si>
    <t>2021.gada projekts</t>
  </si>
  <si>
    <t>Pieaugums vai samazinājums 2021.gadā pret 2020.gada plānu (+,-)</t>
  </si>
  <si>
    <t>Pieaugums vai samazinājums 2021.gadā pret 2020.gada plānu (%)</t>
  </si>
  <si>
    <t>2022.gada prognoze</t>
  </si>
  <si>
    <t>2023.gada prognoze</t>
  </si>
  <si>
    <t>01 Vispārējie valdības dienesti</t>
  </si>
  <si>
    <t>02 Aizsardzība</t>
  </si>
  <si>
    <t>03 Sabiedriskā kārtība un drošība</t>
  </si>
  <si>
    <t>04 Ekonomiskā darbība</t>
  </si>
  <si>
    <t>05 Vides aizsardzība</t>
  </si>
  <si>
    <t>06 Teritoriju un mājokļu apsaimniekošana</t>
  </si>
  <si>
    <t>07 Veselība*</t>
  </si>
  <si>
    <t>08 Atpūta, kultūra un reliģija</t>
  </si>
  <si>
    <t>09 Izglītība</t>
  </si>
  <si>
    <t>10 Sociālā aizsardzība</t>
  </si>
  <si>
    <t>KOPĀ</t>
  </si>
  <si>
    <r>
      <t xml:space="preserve">* Daļa no Veselības ministrijas izdevumiem tiek attiecināti arī uz funkciju </t>
    </r>
    <r>
      <rPr>
        <i/>
        <sz val="11"/>
        <color indexed="8"/>
        <rFont val="Times New Roman Baltic"/>
        <charset val="186"/>
      </rPr>
      <t>09.Izglītība.</t>
    </r>
  </si>
  <si>
    <t>IKP milj. euro</t>
  </si>
  <si>
    <t>Funkcijas nosaukums</t>
  </si>
  <si>
    <t>01 Visparējie valdības dienesti</t>
  </si>
  <si>
    <t>02 Aizsardzība*</t>
  </si>
  <si>
    <t>07 Veselība</t>
  </si>
  <si>
    <t>Valsts prezidenta kanceleja</t>
  </si>
  <si>
    <t>Saeima</t>
  </si>
  <si>
    <t>Ministru kabinets</t>
  </si>
  <si>
    <t>Korupcijas novēršanas un apkarošanas birojs</t>
  </si>
  <si>
    <t>Tiesībsarga birojs</t>
  </si>
  <si>
    <t>Sabiedrības integrācijas fonds</t>
  </si>
  <si>
    <t>Sabiedrisko pakalpojumu regulēšanas komisija</t>
  </si>
  <si>
    <t>Aizsardzības ministrija</t>
  </si>
  <si>
    <t>Ārlietu ministrija</t>
  </si>
  <si>
    <t>Ekonomikas ministrija</t>
  </si>
  <si>
    <t>Finanšu ministrija</t>
  </si>
  <si>
    <t>Iekšlietu ministrija</t>
  </si>
  <si>
    <t>Izglītības un zinātnes ministrija</t>
  </si>
  <si>
    <t>Zemkopības ministrija</t>
  </si>
  <si>
    <t>Satiksmes ministrija</t>
  </si>
  <si>
    <t>Tieslietu ministrija</t>
  </si>
  <si>
    <t>Vides aizsardzības un reģionālās attīstības ministrija</t>
  </si>
  <si>
    <t>Kultūras ministrija</t>
  </si>
  <si>
    <t>Valsts kontrole</t>
  </si>
  <si>
    <t>Pārresoru koordinācijas centrs</t>
  </si>
  <si>
    <t>Augstākā tiesa</t>
  </si>
  <si>
    <t>Veselības ministrija</t>
  </si>
  <si>
    <t>Satversmes tiesa</t>
  </si>
  <si>
    <t>Prokuratūra</t>
  </si>
  <si>
    <t>Centrālā vēlēšanu komisija</t>
  </si>
  <si>
    <t>Centrālā zemes komisija</t>
  </si>
  <si>
    <t>Radio un televīzija</t>
  </si>
  <si>
    <t>Mērķdotācijas pašvaldībām</t>
  </si>
  <si>
    <t>Dotācijas pašvaldībām</t>
  </si>
  <si>
    <t>Gadskārtējā valsts budžeta izpildes procesā pārdalāmais finansējums</t>
  </si>
  <si>
    <t>t.sk. konsolidējamā pozīcija - transferts uz valsts pamatbudžetu</t>
  </si>
  <si>
    <t>x</t>
  </si>
  <si>
    <t>03. Ministru kabinets</t>
  </si>
  <si>
    <t>04. Korupcijas novēršanas un apkarošanas birojs</t>
  </si>
  <si>
    <t>11. Ārlietu ministrija</t>
  </si>
  <si>
    <t>t.sk. konsolidējamā pozīcija - atmaksa valsts pamatbudžetā par ES fondu finansējumu</t>
  </si>
  <si>
    <t>14. Iekšlietu ministrija</t>
  </si>
  <si>
    <t>16. Zemkopības ministrija</t>
  </si>
  <si>
    <t>18. Labklājības ministrija</t>
  </si>
  <si>
    <t>24. Valsts kontrole</t>
  </si>
  <si>
    <t>28. Augstākā tiesa</t>
  </si>
  <si>
    <t>30. Satversmes tiesa</t>
  </si>
  <si>
    <t>32. Prokuratūra</t>
  </si>
  <si>
    <t>37. Centrālā zemes komisija</t>
  </si>
  <si>
    <t>47. Radio un televīzija</t>
  </si>
  <si>
    <t>74. Gadskārtējā valsts budžeta izpildes procesā pārdalāmais finansējums</t>
  </si>
  <si>
    <t>t.sk. 02.00. "Līdzekļi neparedzētiem gadījumiem"</t>
  </si>
  <si>
    <t>t.sk. 08.00.Veselības aprūpes sist. reformas ieviešanas fin.</t>
  </si>
  <si>
    <t>t.sk. 09.00. Valsts nozīmes reformas īstenošanai</t>
  </si>
  <si>
    <t>t.sk. 10.00. Noziedzīgi iegūtu līdzekļu legalizācijas un terorisma finansēšanas novēršana</t>
  </si>
  <si>
    <t>t.sk. 11.00. Demogrāfijas pasākumi</t>
  </si>
  <si>
    <t>Pamatbudžeta izdevumi - kopā  (neto)</t>
  </si>
  <si>
    <t xml:space="preserve">Ekonomiskās klasifikācijas koda nosaukums
 </t>
  </si>
  <si>
    <t>Izdevumi – kopā</t>
  </si>
  <si>
    <t>Uzturēšanas izdevumi</t>
  </si>
  <si>
    <t>Kārtējie izdevumi</t>
  </si>
  <si>
    <t>Atlīdzība</t>
  </si>
  <si>
    <t>Preces un pakalpojumi</t>
  </si>
  <si>
    <t>Procentu izdevumi</t>
  </si>
  <si>
    <t>Subsīdijas, dotācijas, sociālie maksājumi un kompensācijas</t>
  </si>
  <si>
    <t>Subsīdijas un dotācijas</t>
  </si>
  <si>
    <t>Sociāla rakstura maksājumi un kompensācijas</t>
  </si>
  <si>
    <t>Kārtējie maksājumi Eiropas Savienības budžetā un starptautiskā sadarbība</t>
  </si>
  <si>
    <t>Kārtējie maksājumi Eiropas Savienības budžetā</t>
  </si>
  <si>
    <t>Starptautiskā sadarbība</t>
  </si>
  <si>
    <t>Transferti viena budžeta veida ietvaros un uzturēšanas izdevumu transferti starp budžeta veidiem</t>
  </si>
  <si>
    <t>Valsts budžeta uzturēšanas izdevumu transferti citiem budžetiem Eiropas Savienības politiku instrumentu un pārējās ārvalstu finanšu palīdzības līdzfinansētajiem projektiem (pasākumiem)</t>
  </si>
  <si>
    <t>Valsts budžeta uzturēšanas izdevumu transferti pašvaldībām Eiropas Savienības politiku instrumentu un pārējās ārvalstu finanšu palīdzības līdzfinansētajiem projektiem (pasākumiem)</t>
  </si>
  <si>
    <t>Valsts budžeta uzturēšanas izdevumu transferti valsts budžeta daļēji finansētām atvasinātām publiskām personām un budžeta nefinansētām iestādēm Eiropas Savienības politiku instrumentu un pārējās ārvalstu finanšu palīdzības līdzfinansētiem projektiem (pasākumiem)</t>
  </si>
  <si>
    <t>Pārējie valsts budžeta uzturēšanas izdevumu transferti citiem budžetiem</t>
  </si>
  <si>
    <t>Pārējie valsts budžeta uzturēšanas izdevumu transferti pašvaldībām</t>
  </si>
  <si>
    <t>Pārējie valsts budžeta uzturēšanas izdevumu transferti valsts budžeta daļēji finansētām atvasinātām publiskām personām un budžeta nefinansētām iestādēm</t>
  </si>
  <si>
    <t>Kapitālie izdevumi</t>
  </si>
  <si>
    <t>Pamatkapitāla veidošana</t>
  </si>
  <si>
    <t>Kapitālo izdevumu transferti</t>
  </si>
  <si>
    <t>Valsts budžeta transferti kapitālajiem izdevumiem citiem budžetiem Eiropas Savienības politiku instrumentu un pārējās ārvalstu finanšu palīdzības līdzfinansētajiem projektiem (pasākumiem)</t>
  </si>
  <si>
    <t>Valsts budžeta kapitālo izdevumu transferti pašvaldībām Eiropas Savienības politiku instrumentu un pārējās ārvalstu finanšu palīdzības līdzfinansētajiem projektiem (pasākumiem)</t>
  </si>
  <si>
    <t>Valsts budžeta kapitālo izdevumu transferti valsts budžeta daļēji finansētām atvasinātām publiskām personām un budžeta nefinansētām iestādēm Eiropas Savienības politiku instrumentu un pārējās ārvalstu finanšu palīdzības līdzfinansētajiem projektiem (pasākumiem)</t>
  </si>
  <si>
    <t>Pārējie valsts budžeta kapitālo izdevumu transferti citiem budžetiem</t>
  </si>
  <si>
    <t>Pārējie valsts budžeta kapitālo izdevumu transferti pašvaldībām</t>
  </si>
  <si>
    <t>Pārējie valsts budžeta transferti kapitālajiem izdevumiem valsts budžeta daļēji finansētām atvasinātām publiskām personām un budžeta nefinansētām iestādēm</t>
  </si>
  <si>
    <t>Valsts budžeta transferti un uzturēšanas izdevumu transferti</t>
  </si>
  <si>
    <t>Valsts budžeta uzturēšanas izdevumu transferti no valsts pamatbudžeta uz valsts speciālo budžetu</t>
  </si>
  <si>
    <t>Valsts budžeta kapitālo izdevumu transferti</t>
  </si>
  <si>
    <t>Valsts budžeta kapitālo izdevumu transferti no valsts pamatbudžeta uz valsts speciālo budžetu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</si>
</sst>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\ ###\ ###"/>
    <numFmt numFmtId="166" formatCode="#,###,###"/>
    <numFmt numFmtId="167" formatCode="#,##0.0"/>
    <numFmt numFmtId="168" formatCode="00"/>
    <numFmt numFmtId="169" formatCode="#,###,##0.00"/>
    <numFmt numFmtId="170" formatCode="0.000"/>
  </numFmts>
  <fonts count="130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name val="BaltOptima"/>
      <charset val="186"/>
    </font>
    <font>
      <b/>
      <sz val="12"/>
      <name val="Times New Roman Baltic"/>
      <family val="1"/>
      <charset val="186"/>
    </font>
    <font>
      <i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color indexed="8"/>
      <name val="Times New Roman Baltic"/>
      <family val="1"/>
      <charset val="186"/>
    </font>
    <font>
      <b/>
      <i/>
      <sz val="12"/>
      <color indexed="8"/>
      <name val="Times New Roman Baltic"/>
      <family val="1"/>
      <charset val="186"/>
    </font>
    <font>
      <i/>
      <sz val="11"/>
      <name val="Times New Roman Baltic"/>
      <family val="1"/>
      <charset val="186"/>
    </font>
    <font>
      <b/>
      <sz val="12"/>
      <name val="Times New Roman Baltic"/>
      <charset val="186"/>
    </font>
    <font>
      <i/>
      <sz val="10"/>
      <color indexed="8"/>
      <name val="Times New Roman Baltic"/>
      <family val="1"/>
      <charset val="186"/>
    </font>
    <font>
      <i/>
      <sz val="12"/>
      <name val="Times New Roman Baltic"/>
      <charset val="186"/>
    </font>
    <font>
      <b/>
      <sz val="12"/>
      <color indexed="8"/>
      <name val="Times New Roman Baltic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 Baltic"/>
      <family val="1"/>
      <charset val="186"/>
    </font>
    <font>
      <sz val="10"/>
      <name val="BaltHelvetica"/>
    </font>
    <font>
      <sz val="10"/>
      <color indexed="8"/>
      <name val="Times New Roman Baltic"/>
      <family val="1"/>
      <charset val="186"/>
    </font>
    <font>
      <b/>
      <sz val="10"/>
      <color indexed="8"/>
      <name val="Times New Roman Baltic"/>
      <family val="1"/>
      <charset val="186"/>
    </font>
    <font>
      <i/>
      <sz val="10"/>
      <color indexed="8"/>
      <name val="Times New Roman Baltic"/>
      <charset val="186"/>
    </font>
    <font>
      <i/>
      <sz val="10"/>
      <name val="Times New Roman Baltic"/>
      <family val="1"/>
      <charset val="186"/>
    </font>
    <font>
      <sz val="11"/>
      <name val="Times New Roman Baltic"/>
      <charset val="186"/>
    </font>
    <font>
      <sz val="11"/>
      <name val="Times New Roman"/>
      <family val="1"/>
      <charset val="186"/>
    </font>
    <font>
      <sz val="11"/>
      <name val="Times New Roman Baltic"/>
      <family val="1"/>
      <charset val="186"/>
    </font>
    <font>
      <b/>
      <sz val="12"/>
      <name val="Times New Roman"/>
      <family val="1"/>
      <charset val="186"/>
    </font>
    <font>
      <sz val="11"/>
      <color indexed="8"/>
      <name val="Times New Roman Baltic"/>
      <family val="1"/>
      <charset val="186"/>
    </font>
    <font>
      <b/>
      <i/>
      <sz val="12"/>
      <name val="Times New Roman Baltic"/>
      <charset val="186"/>
    </font>
    <font>
      <b/>
      <i/>
      <sz val="12"/>
      <color indexed="8"/>
      <name val="Times New Roman Baltic"/>
      <charset val="186"/>
    </font>
    <font>
      <i/>
      <sz val="12"/>
      <color indexed="8"/>
      <name val="Times New Roman Baltic"/>
      <charset val="186"/>
    </font>
    <font>
      <b/>
      <sz val="14"/>
      <name val="Times New Roman Baltic"/>
      <charset val="186"/>
    </font>
    <font>
      <sz val="10"/>
      <name val="Helv"/>
    </font>
    <font>
      <b/>
      <sz val="10"/>
      <color indexed="8"/>
      <name val="Times New Roman"/>
      <family val="1"/>
      <charset val="186"/>
    </font>
    <font>
      <i/>
      <sz val="10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i/>
      <sz val="10"/>
      <color indexed="17"/>
      <name val="Times New Roman"/>
      <family val="1"/>
      <charset val="186"/>
    </font>
    <font>
      <i/>
      <sz val="10"/>
      <color indexed="30"/>
      <name val="Times New Roman"/>
      <family val="1"/>
      <charset val="186"/>
    </font>
    <font>
      <sz val="12"/>
      <name val="Times New Roman Baltic"/>
      <charset val="186"/>
    </font>
    <font>
      <sz val="10"/>
      <name val="Times New Roman Baltic"/>
      <family val="1"/>
      <charset val="186"/>
    </font>
    <font>
      <b/>
      <i/>
      <sz val="10"/>
      <color indexed="8"/>
      <name val="Times New Roman Baltic"/>
      <family val="1"/>
      <charset val="186"/>
    </font>
    <font>
      <b/>
      <i/>
      <sz val="10"/>
      <color indexed="8"/>
      <name val="Times New Roman Baltic"/>
      <charset val="186"/>
    </font>
    <font>
      <i/>
      <sz val="10"/>
      <name val="Times New Roman Baltic"/>
      <charset val="186"/>
    </font>
    <font>
      <b/>
      <sz val="11"/>
      <name val="Times New Roman Baltic"/>
      <charset val="186"/>
    </font>
    <font>
      <sz val="10"/>
      <color theme="1"/>
      <name val="Arial"/>
      <family val="2"/>
      <charset val="186"/>
    </font>
    <font>
      <sz val="12"/>
      <color rgb="FFFF0000"/>
      <name val="Times New Roman Baltic"/>
      <family val="1"/>
      <charset val="186"/>
    </font>
    <font>
      <b/>
      <i/>
      <sz val="10"/>
      <color rgb="FF0070C0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b/>
      <i/>
      <sz val="10"/>
      <color rgb="FF00B05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10"/>
      <color rgb="FF0070C0"/>
      <name val="Times New Roman"/>
      <family val="1"/>
    </font>
    <font>
      <b/>
      <i/>
      <sz val="10"/>
      <color rgb="FF0070C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rgb="FF00B050"/>
      <name val="Times New Roman"/>
      <family val="1"/>
    </font>
    <font>
      <i/>
      <sz val="10"/>
      <color rgb="FF00B050"/>
      <name val="Times New Roman"/>
      <family val="1"/>
    </font>
    <font>
      <i/>
      <sz val="10"/>
      <color rgb="FFFF0000"/>
      <name val="Times New Roman"/>
      <family val="1"/>
    </font>
    <font>
      <b/>
      <i/>
      <sz val="10"/>
      <color rgb="FFFF0000"/>
      <name val="Times New Roman Baltic"/>
      <charset val="186"/>
    </font>
    <font>
      <sz val="12"/>
      <color rgb="FF0070C0"/>
      <name val="Times New Roman Baltic"/>
      <family val="1"/>
      <charset val="186"/>
    </font>
    <font>
      <i/>
      <sz val="10"/>
      <color rgb="FF0070C0"/>
      <name val="Times New Roman Baltic"/>
      <charset val="186"/>
    </font>
    <font>
      <b/>
      <sz val="12"/>
      <color rgb="FFFF0000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 Baltic"/>
      <charset val="186"/>
    </font>
    <font>
      <sz val="10"/>
      <color indexed="8"/>
      <name val="Times New Roman Baltic"/>
      <charset val="186"/>
    </font>
    <font>
      <i/>
      <sz val="12"/>
      <color rgb="FF0070C0"/>
      <name val="Times New Roman Baltic"/>
      <family val="1"/>
      <charset val="186"/>
    </font>
    <font>
      <i/>
      <sz val="10"/>
      <name val="Times New Roman"/>
      <family val="1"/>
    </font>
    <font>
      <i/>
      <sz val="10"/>
      <name val="Times New Roman"/>
      <family val="1"/>
      <charset val="186"/>
    </font>
    <font>
      <sz val="10"/>
      <name val="Arial"/>
      <family val="2"/>
    </font>
    <font>
      <b/>
      <sz val="10"/>
      <name val="Times New Roman Baltic"/>
      <family val="1"/>
      <charset val="186"/>
    </font>
    <font>
      <b/>
      <i/>
      <sz val="10"/>
      <name val="Times New Roman Baltic"/>
      <family val="1"/>
      <charset val="186"/>
    </font>
    <font>
      <b/>
      <i/>
      <sz val="14"/>
      <name val="Times New Roman Baltic"/>
      <charset val="186"/>
    </font>
    <font>
      <b/>
      <i/>
      <sz val="10"/>
      <name val="Times New Roman Baltic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name val="Arial"/>
      <family val="2"/>
    </font>
    <font>
      <sz val="10"/>
      <name val="BaltGaramond"/>
      <family val="2"/>
    </font>
    <font>
      <sz val="11"/>
      <name val="Arial"/>
      <family val="2"/>
      <charset val="186"/>
    </font>
    <font>
      <sz val="10"/>
      <name val="BaltGaramond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6"/>
      <name val="Times New Roman Baltic"/>
      <charset val="186"/>
    </font>
    <font>
      <sz val="16"/>
      <name val="Times New Roman Baltic"/>
      <charset val="186"/>
    </font>
    <font>
      <sz val="11"/>
      <color indexed="8"/>
      <name val="Times New Roman Baltic"/>
      <charset val="186"/>
    </font>
    <font>
      <i/>
      <sz val="11"/>
      <color indexed="8"/>
      <name val="Times New Roman Baltic"/>
      <charset val="186"/>
    </font>
    <font>
      <i/>
      <sz val="11"/>
      <color indexed="8"/>
      <name val="Times New Roman Baltic"/>
      <family val="1"/>
      <charset val="186"/>
    </font>
    <font>
      <b/>
      <i/>
      <sz val="10"/>
      <color rgb="FF0070C0"/>
      <name val="Times New Roman Baltic"/>
      <charset val="186"/>
    </font>
    <font>
      <i/>
      <sz val="10"/>
      <color rgb="FF0070C0"/>
      <name val="Times New Roman Baltic"/>
      <family val="1"/>
      <charset val="186"/>
    </font>
    <font>
      <i/>
      <sz val="10"/>
      <color rgb="FFFF0000"/>
      <name val="Times New Roman Baltic"/>
      <charset val="186"/>
    </font>
    <font>
      <b/>
      <i/>
      <sz val="12"/>
      <color rgb="FF0070C0"/>
      <name val="Times New Roman Baltic"/>
      <charset val="186"/>
    </font>
    <font>
      <sz val="12"/>
      <color rgb="FFFF0000"/>
      <name val="Times New Roman Baltic"/>
      <charset val="186"/>
    </font>
    <font>
      <i/>
      <sz val="10"/>
      <color rgb="FFFF0000"/>
      <name val="Times New Roman"/>
      <family val="1"/>
      <charset val="186"/>
    </font>
    <font>
      <b/>
      <sz val="12"/>
      <color rgb="FF0070C0"/>
      <name val="Times New Roman Baltic"/>
      <charset val="186"/>
    </font>
    <font>
      <b/>
      <i/>
      <sz val="12"/>
      <color rgb="FFFF0000"/>
      <name val="Times New Roman Baltic"/>
      <charset val="186"/>
    </font>
    <font>
      <i/>
      <sz val="12"/>
      <color rgb="FFFF0000"/>
      <name val="Times New Roman Baltic"/>
      <charset val="186"/>
    </font>
    <font>
      <i/>
      <sz val="12"/>
      <color rgb="FF0070C0"/>
      <name val="Times New Roman Baltic"/>
      <charset val="186"/>
    </font>
    <font>
      <b/>
      <i/>
      <sz val="12"/>
      <color rgb="FFFF0000"/>
      <name val="Times New Roman Baltic"/>
      <family val="1"/>
      <charset val="186"/>
    </font>
    <font>
      <b/>
      <sz val="12"/>
      <color indexed="8"/>
      <name val="Times New Roman"/>
      <family val="1"/>
      <charset val="186"/>
    </font>
    <font>
      <i/>
      <sz val="12"/>
      <color rgb="FFFF0000"/>
      <name val="Times New Roman Baltic"/>
      <family val="1"/>
      <charset val="186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  <charset val="186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04">
    <xf numFmtId="0" fontId="0" fillId="0" borderId="0"/>
    <xf numFmtId="0" fontId="43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15" fillId="0" borderId="0"/>
    <xf numFmtId="0" fontId="32" fillId="0" borderId="0" applyNumberFormat="0" applyProtection="0">
      <alignment horizontal="left" vertical="center" wrapText="1" indent="1" shrinkToFit="1"/>
    </xf>
    <xf numFmtId="4" fontId="13" fillId="0" borderId="1" applyNumberFormat="0" applyProtection="0">
      <alignment horizontal="right" vertical="center"/>
    </xf>
    <xf numFmtId="4" fontId="13" fillId="0" borderId="0" applyNumberFormat="0" applyProtection="0">
      <alignment horizontal="right" vertical="center" wrapText="1" shrinkToFit="1"/>
    </xf>
    <xf numFmtId="4" fontId="13" fillId="0" borderId="0" applyNumberFormat="0" applyProtection="0">
      <alignment horizontal="left" wrapText="1" indent="1" shrinkToFit="1"/>
    </xf>
    <xf numFmtId="0" fontId="29" fillId="0" borderId="0"/>
    <xf numFmtId="0" fontId="32" fillId="0" borderId="0" applyNumberFormat="0" applyProtection="0">
      <alignment horizontal="left" wrapText="1" indent="1" shrinkToFit="1"/>
    </xf>
    <xf numFmtId="4" fontId="13" fillId="0" borderId="0" applyNumberFormat="0" applyProtection="0">
      <alignment horizontal="left" wrapText="1" indent="1"/>
    </xf>
    <xf numFmtId="0" fontId="66" fillId="0" borderId="0"/>
    <xf numFmtId="4" fontId="13" fillId="6" borderId="6" applyNumberFormat="0" applyFill="0" applyProtection="0">
      <alignment vertical="center"/>
    </xf>
    <xf numFmtId="0" fontId="72" fillId="0" borderId="0"/>
    <xf numFmtId="0" fontId="73" fillId="0" borderId="0"/>
    <xf numFmtId="0" fontId="95" fillId="0" borderId="0" applyNumberFormat="0" applyFill="0" applyBorder="0" applyAlignment="0" applyProtection="0"/>
    <xf numFmtId="0" fontId="80" fillId="0" borderId="9" applyNumberFormat="0" applyFill="0" applyAlignment="0" applyProtection="0"/>
    <xf numFmtId="0" fontId="81" fillId="0" borderId="10" applyNumberFormat="0" applyFill="0" applyAlignment="0" applyProtection="0"/>
    <xf numFmtId="0" fontId="82" fillId="0" borderId="11" applyNumberFormat="0" applyFill="0" applyAlignment="0" applyProtection="0"/>
    <xf numFmtId="0" fontId="82" fillId="0" borderId="0" applyNumberFormat="0" applyFill="0" applyBorder="0" applyAlignment="0" applyProtection="0"/>
    <xf numFmtId="0" fontId="79" fillId="10" borderId="0" applyNumberFormat="0" applyBorder="0" applyAlignment="0" applyProtection="0"/>
    <xf numFmtId="0" fontId="75" fillId="7" borderId="0" applyNumberFormat="0" applyBorder="0" applyAlignment="0" applyProtection="0"/>
    <xf numFmtId="0" fontId="85" fillId="11" borderId="0" applyNumberFormat="0" applyBorder="0" applyAlignment="0" applyProtection="0"/>
    <xf numFmtId="0" fontId="83" fillId="11" borderId="7" applyNumberFormat="0" applyAlignment="0" applyProtection="0"/>
    <xf numFmtId="0" fontId="86" fillId="8" borderId="14" applyNumberFormat="0" applyAlignment="0" applyProtection="0"/>
    <xf numFmtId="0" fontId="76" fillId="8" borderId="7" applyNumberFormat="0" applyAlignment="0" applyProtection="0"/>
    <xf numFmtId="0" fontId="84" fillId="0" borderId="12" applyNumberFormat="0" applyFill="0" applyAlignment="0" applyProtection="0"/>
    <xf numFmtId="0" fontId="77" fillId="9" borderId="8" applyNumberFormat="0" applyAlignment="0" applyProtection="0"/>
    <xf numFmtId="0" fontId="97" fillId="0" borderId="0" applyNumberFormat="0" applyFill="0" applyBorder="0" applyAlignment="0" applyProtection="0"/>
    <xf numFmtId="0" fontId="72" fillId="12" borderId="13" applyNumberFormat="0" applyFont="0" applyAlignment="0" applyProtection="0"/>
    <xf numFmtId="0" fontId="78" fillId="0" borderId="0" applyNumberFormat="0" applyFill="0" applyBorder="0" applyAlignment="0" applyProtection="0"/>
    <xf numFmtId="0" fontId="96" fillId="0" borderId="16" applyNumberFormat="0" applyFill="0" applyAlignment="0" applyProtection="0"/>
    <xf numFmtId="4" fontId="88" fillId="6" borderId="6" applyNumberFormat="0" applyProtection="0">
      <alignment vertical="center"/>
    </xf>
    <xf numFmtId="4" fontId="30" fillId="6" borderId="17" applyNumberFormat="0" applyFill="0" applyProtection="0">
      <alignment horizontal="left" vertical="center"/>
    </xf>
    <xf numFmtId="0" fontId="87" fillId="6" borderId="6" applyNumberFormat="0" applyProtection="0">
      <alignment horizontal="left" vertical="top" indent="1"/>
    </xf>
    <xf numFmtId="4" fontId="30" fillId="13" borderId="0" applyNumberFormat="0" applyFill="0" applyProtection="0">
      <alignment horizontal="left" vertical="center" indent="1"/>
    </xf>
    <xf numFmtId="4" fontId="89" fillId="14" borderId="6" applyNumberFormat="0" applyProtection="0">
      <alignment horizontal="right" vertical="center"/>
    </xf>
    <xf numFmtId="4" fontId="89" fillId="15" borderId="6" applyNumberFormat="0" applyProtection="0">
      <alignment horizontal="right" vertical="center"/>
    </xf>
    <xf numFmtId="4" fontId="89" fillId="16" borderId="6" applyNumberFormat="0" applyProtection="0">
      <alignment horizontal="right" vertical="center"/>
    </xf>
    <xf numFmtId="4" fontId="89" fillId="17" borderId="6" applyNumberFormat="0" applyProtection="0">
      <alignment horizontal="right" vertical="center"/>
    </xf>
    <xf numFmtId="4" fontId="89" fillId="18" borderId="6" applyNumberFormat="0" applyProtection="0">
      <alignment horizontal="right" vertical="center"/>
    </xf>
    <xf numFmtId="4" fontId="89" fillId="19" borderId="6" applyNumberFormat="0" applyProtection="0">
      <alignment horizontal="right" vertical="center"/>
    </xf>
    <xf numFmtId="4" fontId="89" fillId="20" borderId="6" applyNumberFormat="0" applyProtection="0">
      <alignment horizontal="right" vertical="center"/>
    </xf>
    <xf numFmtId="4" fontId="89" fillId="21" borderId="6" applyNumberFormat="0" applyProtection="0">
      <alignment horizontal="right" vertical="center"/>
    </xf>
    <xf numFmtId="4" fontId="89" fillId="22" borderId="6" applyNumberFormat="0" applyProtection="0">
      <alignment horizontal="right" vertical="center"/>
    </xf>
    <xf numFmtId="4" fontId="87" fillId="23" borderId="15" applyNumberFormat="0" applyProtection="0">
      <alignment horizontal="left" vertical="center" indent="1"/>
    </xf>
    <xf numFmtId="4" fontId="89" fillId="24" borderId="0" applyNumberFormat="0" applyProtection="0">
      <alignment horizontal="left" vertical="center" indent="1"/>
    </xf>
    <xf numFmtId="4" fontId="90" fillId="25" borderId="0" applyNumberFormat="0" applyProtection="0">
      <alignment horizontal="left" vertical="center" indent="1"/>
    </xf>
    <xf numFmtId="4" fontId="13" fillId="13" borderId="17" applyNumberFormat="0" applyFill="0" applyProtection="0">
      <alignment horizontal="right" vertical="center"/>
    </xf>
    <xf numFmtId="4" fontId="1" fillId="24" borderId="0" applyNumberFormat="0" applyProtection="0">
      <alignment horizontal="left" vertical="center" indent="1"/>
    </xf>
    <xf numFmtId="4" fontId="1" fillId="13" borderId="0" applyNumberFormat="0" applyProtection="0">
      <alignment horizontal="left" vertical="center" indent="1"/>
    </xf>
    <xf numFmtId="0" fontId="32" fillId="25" borderId="6" applyNumberFormat="0" applyFill="0" applyProtection="0">
      <alignment horizontal="left" vertical="center" indent="1"/>
    </xf>
    <xf numFmtId="0" fontId="72" fillId="25" borderId="6" applyNumberFormat="0" applyProtection="0">
      <alignment horizontal="left" vertical="top" indent="1"/>
    </xf>
    <xf numFmtId="0" fontId="32" fillId="13" borderId="6" applyNumberFormat="0" applyFill="0" applyProtection="0">
      <alignment horizontal="left" vertical="center" indent="1"/>
    </xf>
    <xf numFmtId="0" fontId="72" fillId="13" borderId="6" applyNumberFormat="0" applyProtection="0">
      <alignment horizontal="left" vertical="top" indent="1"/>
    </xf>
    <xf numFmtId="0" fontId="32" fillId="26" borderId="6" applyNumberFormat="0" applyFill="0" applyProtection="0">
      <alignment horizontal="left" vertical="center" indent="1"/>
    </xf>
    <xf numFmtId="0" fontId="72" fillId="26" borderId="6" applyNumberFormat="0" applyProtection="0">
      <alignment horizontal="left" vertical="top" indent="1"/>
    </xf>
    <xf numFmtId="0" fontId="32" fillId="24" borderId="6" applyNumberFormat="0" applyFill="0" applyProtection="0">
      <alignment horizontal="left" vertical="center" indent="1"/>
    </xf>
    <xf numFmtId="0" fontId="72" fillId="24" borderId="6" applyNumberFormat="0" applyProtection="0">
      <alignment horizontal="left" vertical="top" indent="1"/>
    </xf>
    <xf numFmtId="0" fontId="72" fillId="27" borderId="3" applyNumberFormat="0">
      <protection locked="0"/>
    </xf>
    <xf numFmtId="4" fontId="89" fillId="28" borderId="6" applyNumberFormat="0" applyProtection="0">
      <alignment vertical="center"/>
    </xf>
    <xf numFmtId="4" fontId="91" fillId="28" borderId="6" applyNumberFormat="0" applyProtection="0">
      <alignment vertical="center"/>
    </xf>
    <xf numFmtId="4" fontId="89" fillId="28" borderId="6" applyNumberFormat="0" applyProtection="0">
      <alignment horizontal="left" vertical="center" indent="1"/>
    </xf>
    <xf numFmtId="0" fontId="89" fillId="28" borderId="6" applyNumberFormat="0" applyProtection="0">
      <alignment horizontal="left" vertical="top" indent="1"/>
    </xf>
    <xf numFmtId="4" fontId="13" fillId="24" borderId="6" applyNumberFormat="0" applyFill="0" applyProtection="0">
      <alignment horizontal="right" vertical="center"/>
    </xf>
    <xf numFmtId="4" fontId="91" fillId="24" borderId="6" applyNumberFormat="0" applyProtection="0">
      <alignment horizontal="right" vertical="center"/>
    </xf>
    <xf numFmtId="4" fontId="13" fillId="13" borderId="17" applyNumberFormat="0" applyFill="0" applyProtection="0">
      <alignment horizontal="left" vertical="center"/>
    </xf>
    <xf numFmtId="0" fontId="89" fillId="13" borderId="6" applyNumberFormat="0" applyProtection="0">
      <alignment horizontal="left" vertical="top" indent="1"/>
    </xf>
    <xf numFmtId="4" fontId="92" fillId="29" borderId="0" applyNumberFormat="0" applyProtection="0">
      <alignment horizontal="left" vertical="center" indent="1"/>
    </xf>
    <xf numFmtId="4" fontId="93" fillId="24" borderId="6" applyNumberFormat="0" applyProtection="0">
      <alignment horizontal="right" vertical="center"/>
    </xf>
    <xf numFmtId="0" fontId="94" fillId="0" borderId="0" applyNumberFormat="0" applyFill="0" applyBorder="0" applyAlignment="0" applyProtection="0"/>
    <xf numFmtId="0" fontId="89" fillId="13" borderId="0" applyNumberFormat="0" applyBorder="0" applyAlignment="0" applyProtection="0"/>
    <xf numFmtId="0" fontId="89" fillId="15" borderId="0" applyNumberFormat="0" applyBorder="0" applyAlignment="0" applyProtection="0"/>
    <xf numFmtId="0" fontId="89" fillId="28" borderId="0" applyNumberFormat="0" applyBorder="0" applyAlignment="0" applyProtection="0"/>
    <xf numFmtId="0" fontId="89" fillId="27" borderId="0" applyNumberFormat="0" applyBorder="0" applyAlignment="0" applyProtection="0"/>
    <xf numFmtId="0" fontId="89" fillId="26" borderId="0" applyNumberFormat="0" applyBorder="0" applyAlignment="0" applyProtection="0"/>
    <xf numFmtId="0" fontId="89" fillId="14" borderId="0" applyNumberFormat="0" applyBorder="0" applyAlignment="0" applyProtection="0"/>
    <xf numFmtId="0" fontId="89" fillId="25" borderId="0" applyNumberFormat="0" applyBorder="0" applyAlignment="0" applyProtection="0"/>
    <xf numFmtId="0" fontId="89" fillId="15" borderId="0" applyNumberFormat="0" applyBorder="0" applyAlignment="0" applyProtection="0"/>
    <xf numFmtId="0" fontId="89" fillId="20" borderId="0" applyNumberFormat="0" applyBorder="0" applyAlignment="0" applyProtection="0"/>
    <xf numFmtId="0" fontId="89" fillId="30" borderId="0" applyNumberFormat="0" applyBorder="0" applyAlignment="0" applyProtection="0"/>
    <xf numFmtId="0" fontId="89" fillId="25" borderId="0" applyNumberFormat="0" applyBorder="0" applyAlignment="0" applyProtection="0"/>
    <xf numFmtId="0" fontId="89" fillId="31" borderId="0" applyNumberFormat="0" applyBorder="0" applyAlignment="0" applyProtection="0"/>
    <xf numFmtId="0" fontId="98" fillId="25" borderId="0" applyNumberFormat="0" applyBorder="0" applyAlignment="0" applyProtection="0"/>
    <xf numFmtId="0" fontId="98" fillId="15" borderId="0" applyNumberFormat="0" applyBorder="0" applyAlignment="0" applyProtection="0"/>
    <xf numFmtId="0" fontId="98" fillId="20" borderId="0" applyNumberFormat="0" applyBorder="0" applyAlignment="0" applyProtection="0"/>
    <xf numFmtId="0" fontId="98" fillId="30" borderId="0" applyNumberFormat="0" applyBorder="0" applyAlignment="0" applyProtection="0"/>
    <xf numFmtId="0" fontId="98" fillId="25" borderId="0" applyNumberFormat="0" applyBorder="0" applyAlignment="0" applyProtection="0"/>
    <xf numFmtId="0" fontId="98" fillId="31" borderId="0" applyNumberFormat="0" applyBorder="0" applyAlignment="0" applyProtection="0"/>
    <xf numFmtId="0" fontId="99" fillId="32" borderId="0" applyNumberFormat="0" applyBorder="0" applyAlignment="0" applyProtection="0"/>
    <xf numFmtId="0" fontId="100" fillId="33" borderId="0" applyNumberFormat="0" applyBorder="0" applyAlignment="0" applyProtection="0"/>
    <xf numFmtId="0" fontId="100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7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100" fillId="38" borderId="0" applyNumberFormat="0" applyBorder="0" applyAlignment="0" applyProtection="0"/>
    <xf numFmtId="0" fontId="100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100" fillId="39" borderId="0" applyNumberFormat="0" applyBorder="0" applyAlignment="0" applyProtection="0"/>
    <xf numFmtId="0" fontId="100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2" borderId="0" applyNumberFormat="0" applyBorder="0" applyAlignment="0" applyProtection="0"/>
    <xf numFmtId="0" fontId="100" fillId="33" borderId="0" applyNumberFormat="0" applyBorder="0" applyAlignment="0" applyProtection="0"/>
    <xf numFmtId="0" fontId="100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43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99" fillId="11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164" fontId="103" fillId="0" borderId="0" applyBorder="0" applyAlignment="0" applyProtection="0"/>
    <xf numFmtId="0" fontId="101" fillId="0" borderId="0" applyNumberFormat="0" applyFill="0" applyBorder="0" applyAlignment="0" applyProtection="0"/>
    <xf numFmtId="170" fontId="103" fillId="47" borderId="0"/>
    <xf numFmtId="0" fontId="102" fillId="0" borderId="0"/>
    <xf numFmtId="0" fontId="72" fillId="0" borderId="0"/>
    <xf numFmtId="0" fontId="72" fillId="0" borderId="0"/>
    <xf numFmtId="0" fontId="72" fillId="0" borderId="0"/>
    <xf numFmtId="0" fontId="72" fillId="12" borderId="13" applyNumberFormat="0" applyFont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0" fontId="104" fillId="0" borderId="0"/>
    <xf numFmtId="0" fontId="104" fillId="0" borderId="0"/>
    <xf numFmtId="9" fontId="72" fillId="0" borderId="0" applyFont="0" applyFill="0" applyBorder="0" applyAlignment="0" applyProtection="0"/>
    <xf numFmtId="164" fontId="103" fillId="48" borderId="0" applyBorder="0" applyProtection="0"/>
    <xf numFmtId="4" fontId="87" fillId="6" borderId="6" applyNumberFormat="0" applyFill="0" applyProtection="0">
      <alignment vertical="center"/>
    </xf>
    <xf numFmtId="4" fontId="87" fillId="6" borderId="6" applyNumberFormat="0" applyProtection="0">
      <alignment vertical="center"/>
    </xf>
    <xf numFmtId="4" fontId="87" fillId="6" borderId="6" applyNumberFormat="0" applyFill="0" applyProtection="0">
      <alignment horizontal="left" vertical="center" indent="1"/>
    </xf>
    <xf numFmtId="4" fontId="87" fillId="6" borderId="6" applyNumberFormat="0" applyProtection="0">
      <alignment horizontal="left" vertical="center" indent="1"/>
    </xf>
    <xf numFmtId="4" fontId="87" fillId="13" borderId="0" applyNumberFormat="0" applyFill="0" applyProtection="0">
      <alignment horizontal="left" vertical="center" indent="1"/>
    </xf>
    <xf numFmtId="4" fontId="87" fillId="0" borderId="0" applyNumberFormat="0" applyProtection="0">
      <alignment horizontal="left" vertical="center" indent="1"/>
    </xf>
    <xf numFmtId="4" fontId="90" fillId="25" borderId="0" applyNumberFormat="0" applyProtection="0">
      <alignment horizontal="left" vertical="center" indent="1"/>
    </xf>
    <xf numFmtId="4" fontId="89" fillId="13" borderId="6" applyNumberFormat="0" applyFill="0" applyProtection="0">
      <alignment horizontal="right" vertical="center"/>
    </xf>
    <xf numFmtId="4" fontId="89" fillId="13" borderId="6" applyNumberFormat="0" applyProtection="0">
      <alignment horizontal="right" vertical="center"/>
    </xf>
    <xf numFmtId="4" fontId="1" fillId="24" borderId="0" applyNumberFormat="0" applyProtection="0">
      <alignment horizontal="left" vertical="center" indent="1"/>
    </xf>
    <xf numFmtId="4" fontId="1" fillId="13" borderId="0" applyNumberFormat="0" applyProtection="0">
      <alignment horizontal="left" vertical="center" indent="1"/>
    </xf>
    <xf numFmtId="0" fontId="72" fillId="25" borderId="6" applyNumberFormat="0" applyFill="0" applyProtection="0">
      <alignment horizontal="left" vertical="center" indent="1"/>
    </xf>
    <xf numFmtId="0" fontId="32" fillId="0" borderId="0" applyNumberFormat="0" applyProtection="0">
      <alignment horizontal="left" vertical="center" wrapText="1" indent="1" shrinkToFit="1"/>
    </xf>
    <xf numFmtId="0" fontId="72" fillId="25" borderId="6" applyNumberFormat="0" applyProtection="0">
      <alignment horizontal="left" vertical="top" indent="1"/>
    </xf>
    <xf numFmtId="0" fontId="72" fillId="13" borderId="6" applyNumberFormat="0" applyFill="0" applyProtection="0">
      <alignment horizontal="left" vertical="center" indent="1"/>
    </xf>
    <xf numFmtId="0" fontId="32" fillId="0" borderId="0" applyNumberFormat="0" applyProtection="0">
      <alignment horizontal="left" vertical="center" wrapText="1" indent="1" shrinkToFit="1"/>
    </xf>
    <xf numFmtId="0" fontId="72" fillId="13" borderId="6" applyNumberFormat="0" applyProtection="0">
      <alignment horizontal="left" vertical="top" indent="1"/>
    </xf>
    <xf numFmtId="0" fontId="72" fillId="26" borderId="6" applyNumberFormat="0" applyFill="0" applyProtection="0">
      <alignment horizontal="left" vertical="center" indent="1"/>
    </xf>
    <xf numFmtId="0" fontId="32" fillId="0" borderId="0" applyNumberFormat="0" applyProtection="0">
      <alignment horizontal="left" vertical="center" wrapText="1" indent="1" shrinkToFit="1"/>
    </xf>
    <xf numFmtId="0" fontId="72" fillId="26" borderId="6" applyNumberFormat="0" applyProtection="0">
      <alignment horizontal="left" vertical="top" indent="1"/>
    </xf>
    <xf numFmtId="0" fontId="72" fillId="24" borderId="6" applyNumberFormat="0" applyFill="0" applyProtection="0">
      <alignment horizontal="left" vertical="center" indent="1"/>
    </xf>
    <xf numFmtId="0" fontId="72" fillId="0" borderId="3" applyNumberFormat="0" applyProtection="0">
      <alignment horizontal="left" vertical="center" indent="1"/>
    </xf>
    <xf numFmtId="0" fontId="72" fillId="24" borderId="6" applyNumberFormat="0" applyProtection="0">
      <alignment horizontal="left" vertical="top" indent="1"/>
    </xf>
    <xf numFmtId="0" fontId="72" fillId="27" borderId="3" applyNumberFormat="0">
      <protection locked="0"/>
    </xf>
    <xf numFmtId="4" fontId="89" fillId="24" borderId="6" applyNumberFormat="0" applyFill="0" applyProtection="0">
      <alignment horizontal="right" vertical="center"/>
    </xf>
    <xf numFmtId="4" fontId="13" fillId="0" borderId="0" applyNumberFormat="0" applyProtection="0">
      <alignment horizontal="right"/>
    </xf>
    <xf numFmtId="4" fontId="89" fillId="0" borderId="3" applyNumberFormat="0" applyProtection="0">
      <alignment horizontal="right" vertical="center"/>
    </xf>
    <xf numFmtId="4" fontId="13" fillId="0" borderId="0" applyNumberFormat="0" applyProtection="0">
      <alignment horizontal="right"/>
    </xf>
    <xf numFmtId="4" fontId="89" fillId="13" borderId="6" applyNumberFormat="0" applyFill="0" applyProtection="0">
      <alignment horizontal="left" vertical="center" indent="1"/>
    </xf>
    <xf numFmtId="4" fontId="13" fillId="0" borderId="3" applyNumberFormat="0" applyProtection="0">
      <alignment horizontal="left" wrapText="1" indent="1"/>
    </xf>
    <xf numFmtId="4" fontId="89" fillId="0" borderId="3" applyNumberFormat="0" applyProtection="0">
      <alignment horizontal="left" wrapText="1" indent="1"/>
    </xf>
    <xf numFmtId="4" fontId="13" fillId="0" borderId="0" applyNumberFormat="0" applyProtection="0">
      <alignment horizontal="left" wrapText="1" indent="1" shrinkToFit="1"/>
    </xf>
    <xf numFmtId="4" fontId="92" fillId="29" borderId="0" applyNumberFormat="0" applyProtection="0">
      <alignment horizontal="left" vertical="center" indent="1"/>
    </xf>
    <xf numFmtId="0" fontId="29" fillId="0" borderId="0"/>
    <xf numFmtId="0" fontId="94" fillId="0" borderId="0" applyNumberFormat="0" applyFill="0" applyBorder="0" applyAlignment="0" applyProtection="0"/>
    <xf numFmtId="164" fontId="105" fillId="2" borderId="0" applyBorder="0" applyProtection="0"/>
    <xf numFmtId="0" fontId="74" fillId="0" borderId="0"/>
    <xf numFmtId="0" fontId="72" fillId="0" borderId="0"/>
    <xf numFmtId="0" fontId="83" fillId="11" borderId="7" applyNumberFormat="0" applyAlignment="0" applyProtection="0"/>
    <xf numFmtId="0" fontId="86" fillId="8" borderId="14" applyNumberFormat="0" applyAlignment="0" applyProtection="0"/>
    <xf numFmtId="0" fontId="76" fillId="8" borderId="7" applyNumberFormat="0" applyAlignment="0" applyProtection="0"/>
    <xf numFmtId="0" fontId="72" fillId="12" borderId="13" applyNumberFormat="0" applyFont="0" applyAlignment="0" applyProtection="0"/>
    <xf numFmtId="0" fontId="96" fillId="0" borderId="16" applyNumberFormat="0" applyFill="0" applyAlignment="0" applyProtection="0"/>
    <xf numFmtId="4" fontId="13" fillId="6" borderId="6" applyNumberFormat="0" applyFill="0" applyProtection="0">
      <alignment vertical="center"/>
    </xf>
    <xf numFmtId="4" fontId="88" fillId="6" borderId="6" applyNumberFormat="0" applyProtection="0">
      <alignment vertical="center"/>
    </xf>
    <xf numFmtId="4" fontId="30" fillId="6" borderId="17" applyNumberFormat="0" applyFill="0" applyProtection="0">
      <alignment horizontal="left" vertical="center"/>
    </xf>
    <xf numFmtId="0" fontId="87" fillId="6" borderId="6" applyNumberFormat="0" applyProtection="0">
      <alignment horizontal="left" vertical="top" indent="1"/>
    </xf>
    <xf numFmtId="4" fontId="89" fillId="14" borderId="6" applyNumberFormat="0" applyProtection="0">
      <alignment horizontal="right" vertical="center"/>
    </xf>
    <xf numFmtId="4" fontId="89" fillId="15" borderId="6" applyNumberFormat="0" applyProtection="0">
      <alignment horizontal="right" vertical="center"/>
    </xf>
    <xf numFmtId="4" fontId="89" fillId="16" borderId="6" applyNumberFormat="0" applyProtection="0">
      <alignment horizontal="right" vertical="center"/>
    </xf>
    <xf numFmtId="4" fontId="89" fillId="17" borderId="6" applyNumberFormat="0" applyProtection="0">
      <alignment horizontal="right" vertical="center"/>
    </xf>
    <xf numFmtId="4" fontId="89" fillId="18" borderId="6" applyNumberFormat="0" applyProtection="0">
      <alignment horizontal="right" vertical="center"/>
    </xf>
    <xf numFmtId="4" fontId="89" fillId="19" borderId="6" applyNumberFormat="0" applyProtection="0">
      <alignment horizontal="right" vertical="center"/>
    </xf>
    <xf numFmtId="4" fontId="89" fillId="20" borderId="6" applyNumberFormat="0" applyProtection="0">
      <alignment horizontal="right" vertical="center"/>
    </xf>
    <xf numFmtId="4" fontId="89" fillId="21" borderId="6" applyNumberFormat="0" applyProtection="0">
      <alignment horizontal="right" vertical="center"/>
    </xf>
    <xf numFmtId="4" fontId="89" fillId="22" borderId="6" applyNumberFormat="0" applyProtection="0">
      <alignment horizontal="right" vertical="center"/>
    </xf>
    <xf numFmtId="4" fontId="13" fillId="13" borderId="17" applyNumberFormat="0" applyFill="0" applyProtection="0">
      <alignment horizontal="right" vertical="center"/>
    </xf>
    <xf numFmtId="0" fontId="32" fillId="25" borderId="6" applyNumberFormat="0" applyFill="0" applyProtection="0">
      <alignment horizontal="left" vertical="center" indent="1"/>
    </xf>
    <xf numFmtId="0" fontId="72" fillId="25" borderId="6" applyNumberFormat="0" applyProtection="0">
      <alignment horizontal="left" vertical="top" indent="1"/>
    </xf>
    <xf numFmtId="0" fontId="32" fillId="13" borderId="6" applyNumberFormat="0" applyFill="0" applyProtection="0">
      <alignment horizontal="left" vertical="center" indent="1"/>
    </xf>
    <xf numFmtId="0" fontId="72" fillId="13" borderId="6" applyNumberFormat="0" applyProtection="0">
      <alignment horizontal="left" vertical="top" indent="1"/>
    </xf>
    <xf numFmtId="0" fontId="32" fillId="26" borderId="6" applyNumberFormat="0" applyFill="0" applyProtection="0">
      <alignment horizontal="left" vertical="center" indent="1"/>
    </xf>
    <xf numFmtId="0" fontId="72" fillId="26" borderId="6" applyNumberFormat="0" applyProtection="0">
      <alignment horizontal="left" vertical="top" indent="1"/>
    </xf>
    <xf numFmtId="0" fontId="32" fillId="24" borderId="6" applyNumberFormat="0" applyFill="0" applyProtection="0">
      <alignment horizontal="left" vertical="center" indent="1"/>
    </xf>
    <xf numFmtId="0" fontId="72" fillId="24" borderId="6" applyNumberFormat="0" applyProtection="0">
      <alignment horizontal="left" vertical="top" indent="1"/>
    </xf>
    <xf numFmtId="4" fontId="89" fillId="28" borderId="6" applyNumberFormat="0" applyProtection="0">
      <alignment vertical="center"/>
    </xf>
    <xf numFmtId="4" fontId="91" fillId="28" borderId="6" applyNumberFormat="0" applyProtection="0">
      <alignment vertical="center"/>
    </xf>
    <xf numFmtId="4" fontId="89" fillId="28" borderId="6" applyNumberFormat="0" applyProtection="0">
      <alignment horizontal="left" vertical="center" indent="1"/>
    </xf>
    <xf numFmtId="0" fontId="89" fillId="28" borderId="6" applyNumberFormat="0" applyProtection="0">
      <alignment horizontal="left" vertical="top" indent="1"/>
    </xf>
    <xf numFmtId="4" fontId="13" fillId="24" borderId="6" applyNumberFormat="0" applyFill="0" applyProtection="0">
      <alignment horizontal="right" vertical="center"/>
    </xf>
    <xf numFmtId="4" fontId="91" fillId="24" borderId="6" applyNumberFormat="0" applyProtection="0">
      <alignment horizontal="right" vertical="center"/>
    </xf>
    <xf numFmtId="4" fontId="13" fillId="13" borderId="17" applyNumberFormat="0" applyFill="0" applyProtection="0">
      <alignment horizontal="left" vertical="center"/>
    </xf>
    <xf numFmtId="0" fontId="89" fillId="13" borderId="6" applyNumberFormat="0" applyProtection="0">
      <alignment horizontal="left" vertical="top" indent="1"/>
    </xf>
    <xf numFmtId="4" fontId="93" fillId="24" borderId="6" applyNumberFormat="0" applyProtection="0">
      <alignment horizontal="right" vertical="center"/>
    </xf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12" borderId="13" applyNumberFormat="0" applyFont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9" fontId="72" fillId="0" borderId="0" applyFont="0" applyFill="0" applyBorder="0" applyAlignment="0" applyProtection="0"/>
    <xf numFmtId="4" fontId="87" fillId="6" borderId="6" applyNumberFormat="0" applyFill="0" applyProtection="0">
      <alignment vertical="center"/>
    </xf>
    <xf numFmtId="4" fontId="87" fillId="6" borderId="6" applyNumberFormat="0" applyProtection="0">
      <alignment vertical="center"/>
    </xf>
    <xf numFmtId="4" fontId="87" fillId="6" borderId="6" applyNumberFormat="0" applyFill="0" applyProtection="0">
      <alignment horizontal="left" vertical="center" indent="1"/>
    </xf>
    <xf numFmtId="4" fontId="87" fillId="6" borderId="6" applyNumberFormat="0" applyProtection="0">
      <alignment horizontal="left" vertical="center" indent="1"/>
    </xf>
    <xf numFmtId="4" fontId="90" fillId="25" borderId="0" applyNumberFormat="0" applyProtection="0">
      <alignment horizontal="left" vertical="center" indent="1"/>
    </xf>
    <xf numFmtId="4" fontId="89" fillId="13" borderId="6" applyNumberFormat="0" applyFill="0" applyProtection="0">
      <alignment horizontal="right" vertical="center"/>
    </xf>
    <xf numFmtId="4" fontId="89" fillId="13" borderId="6" applyNumberFormat="0" applyProtection="0">
      <alignment horizontal="right" vertical="center"/>
    </xf>
    <xf numFmtId="4" fontId="1" fillId="24" borderId="0" applyNumberFormat="0" applyProtection="0">
      <alignment horizontal="left" vertical="center" indent="1"/>
    </xf>
    <xf numFmtId="4" fontId="1" fillId="13" borderId="0" applyNumberFormat="0" applyProtection="0">
      <alignment horizontal="left" vertical="center" indent="1"/>
    </xf>
    <xf numFmtId="0" fontId="72" fillId="25" borderId="6" applyNumberFormat="0" applyFill="0" applyProtection="0">
      <alignment horizontal="left" vertical="center" indent="1"/>
    </xf>
    <xf numFmtId="0" fontId="72" fillId="25" borderId="6" applyNumberFormat="0" applyProtection="0">
      <alignment horizontal="left" vertical="top" indent="1"/>
    </xf>
    <xf numFmtId="0" fontId="72" fillId="13" borderId="6" applyNumberFormat="0" applyFill="0" applyProtection="0">
      <alignment horizontal="left" vertical="center" indent="1"/>
    </xf>
    <xf numFmtId="0" fontId="72" fillId="13" borderId="6" applyNumberFormat="0" applyProtection="0">
      <alignment horizontal="left" vertical="top" indent="1"/>
    </xf>
    <xf numFmtId="0" fontId="72" fillId="26" borderId="6" applyNumberFormat="0" applyFill="0" applyProtection="0">
      <alignment horizontal="left" vertical="center" indent="1"/>
    </xf>
    <xf numFmtId="0" fontId="72" fillId="26" borderId="6" applyNumberFormat="0" applyProtection="0">
      <alignment horizontal="left" vertical="top" indent="1"/>
    </xf>
    <xf numFmtId="0" fontId="72" fillId="24" borderId="6" applyNumberFormat="0" applyFill="0" applyProtection="0">
      <alignment horizontal="left" vertical="center" indent="1"/>
    </xf>
    <xf numFmtId="0" fontId="72" fillId="0" borderId="3" applyNumberFormat="0" applyProtection="0">
      <alignment horizontal="left" vertical="center" indent="1"/>
    </xf>
    <xf numFmtId="0" fontId="72" fillId="24" borderId="6" applyNumberFormat="0" applyProtection="0">
      <alignment horizontal="left" vertical="top" indent="1"/>
    </xf>
    <xf numFmtId="0" fontId="72" fillId="27" borderId="3" applyNumberFormat="0">
      <protection locked="0"/>
    </xf>
    <xf numFmtId="4" fontId="89" fillId="24" borderId="6" applyNumberFormat="0" applyFill="0" applyProtection="0">
      <alignment horizontal="right" vertical="center"/>
    </xf>
    <xf numFmtId="4" fontId="89" fillId="13" borderId="6" applyNumberFormat="0" applyFill="0" applyProtection="0">
      <alignment horizontal="left" vertical="center" indent="1"/>
    </xf>
    <xf numFmtId="4" fontId="92" fillId="29" borderId="0" applyNumberFormat="0" applyProtection="0">
      <alignment horizontal="left" vertical="center" indent="1"/>
    </xf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4" fontId="30" fillId="0" borderId="0" applyNumberFormat="0" applyProtection="0">
      <alignment horizontal="left" wrapText="1" indent="1"/>
    </xf>
    <xf numFmtId="2" fontId="32" fillId="0" borderId="0" applyProtection="0">
      <alignment horizontal="left" wrapText="1" indent="1"/>
    </xf>
    <xf numFmtId="0" fontId="32" fillId="0" borderId="0" applyNumberFormat="0" applyProtection="0">
      <alignment horizontal="left" wrapText="1" indent="1"/>
    </xf>
    <xf numFmtId="0" fontId="32" fillId="0" borderId="0" applyNumberFormat="0" applyProtection="0">
      <alignment horizontal="left" wrapText="1" indent="1"/>
    </xf>
    <xf numFmtId="0" fontId="32" fillId="0" borderId="0" applyNumberFormat="0" applyProtection="0">
      <alignment horizontal="left" wrapText="1" indent="1"/>
    </xf>
    <xf numFmtId="4" fontId="13" fillId="0" borderId="0" applyNumberFormat="0" applyProtection="0">
      <alignment horizontal="right" wrapText="1"/>
    </xf>
    <xf numFmtId="0" fontId="106" fillId="0" borderId="0"/>
    <xf numFmtId="0" fontId="99" fillId="3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9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1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4" fontId="87" fillId="0" borderId="3" applyNumberFormat="0" applyProtection="0">
      <alignment horizontal="left" vertical="center" wrapText="1" indent="1" shrinkToFit="1"/>
    </xf>
    <xf numFmtId="0" fontId="32" fillId="0" borderId="3" applyNumberFormat="0" applyProtection="0">
      <alignment horizontal="left" vertical="center" indent="1"/>
    </xf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32" fillId="0" borderId="1" applyNumberFormat="0" applyProtection="0">
      <alignment horizontal="left" vertical="center" wrapText="1" indent="1" shrinkToFit="1"/>
    </xf>
    <xf numFmtId="0" fontId="99" fillId="42" borderId="0" applyNumberFormat="0" applyBorder="0" applyAlignment="0" applyProtection="0"/>
    <xf numFmtId="0" fontId="32" fillId="0" borderId="1" applyNumberFormat="0" applyProtection="0">
      <alignment horizontal="left" vertical="center" indent="1"/>
    </xf>
    <xf numFmtId="0" fontId="99" fillId="41" borderId="0" applyNumberFormat="0" applyBorder="0" applyAlignment="0" applyProtection="0"/>
    <xf numFmtId="0" fontId="32" fillId="0" borderId="1" applyNumberFormat="0" applyProtection="0">
      <alignment horizontal="left" vertical="center" indent="1"/>
    </xf>
    <xf numFmtId="0" fontId="99" fillId="42" borderId="0" applyNumberFormat="0" applyBorder="0" applyAlignment="0" applyProtection="0"/>
    <xf numFmtId="0" fontId="32" fillId="0" borderId="1" applyNumberFormat="0" applyProtection="0">
      <alignment horizontal="left" vertical="center" indent="1"/>
    </xf>
    <xf numFmtId="0" fontId="99" fillId="41" borderId="0" applyNumberFormat="0" applyBorder="0" applyAlignment="0" applyProtection="0"/>
    <xf numFmtId="0" fontId="32" fillId="0" borderId="3" applyNumberFormat="0" applyProtection="0">
      <alignment horizontal="left" vertical="center" wrapText="1" indent="1" shrinkToFit="1"/>
    </xf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4" fontId="13" fillId="0" borderId="3" applyNumberFormat="0" applyProtection="0">
      <alignment horizontal="left" vertical="center" wrapText="1" indent="1" shrinkToFit="1"/>
    </xf>
    <xf numFmtId="0" fontId="32" fillId="0" borderId="6" applyNumberFormat="0" applyProtection="0">
      <alignment horizontal="left" vertical="center" indent="1"/>
    </xf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32" fillId="0" borderId="6" applyNumberFormat="0" applyProtection="0">
      <alignment horizontal="left" vertical="center" indent="1"/>
    </xf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36" borderId="0" applyNumberFormat="0" applyBorder="0" applyAlignment="0" applyProtection="0"/>
    <xf numFmtId="0" fontId="99" fillId="43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32" fillId="0" borderId="6" applyNumberFormat="0" applyProtection="0">
      <alignment horizontal="left" vertical="center" indent="1"/>
    </xf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4" fontId="13" fillId="0" borderId="1" applyNumberFormat="0" applyProtection="0">
      <alignment horizontal="right" vertical="center" wrapText="1" shrinkToFit="1"/>
    </xf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4" fontId="87" fillId="0" borderId="18" applyNumberFormat="0" applyProtection="0">
      <alignment horizontal="left" vertical="center" wrapText="1" indent="1" shrinkToFit="1"/>
    </xf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107" fillId="0" borderId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42" borderId="0" applyNumberFormat="0" applyBorder="0" applyAlignment="0" applyProtection="0"/>
    <xf numFmtId="0" fontId="99" fillId="32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3" borderId="0" applyNumberFormat="0" applyBorder="0" applyAlignment="0" applyProtection="0"/>
    <xf numFmtId="0" fontId="99" fillId="9" borderId="0" applyNumberFormat="0" applyBorder="0" applyAlignment="0" applyProtection="0"/>
    <xf numFmtId="0" fontId="99" fillId="43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72" fillId="0" borderId="0"/>
    <xf numFmtId="4" fontId="13" fillId="13" borderId="17" applyNumberFormat="0" applyFill="0" applyProtection="0">
      <alignment horizontal="left" vertical="center"/>
    </xf>
  </cellStyleXfs>
  <cellXfs count="403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/>
    <xf numFmtId="166" fontId="5" fillId="0" borderId="0" xfId="0" applyNumberFormat="1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64" fontId="5" fillId="0" borderId="0" xfId="0" applyNumberFormat="1" applyFont="1" applyFill="1"/>
    <xf numFmtId="0" fontId="5" fillId="0" borderId="0" xfId="0" applyFont="1" applyAlignment="1"/>
    <xf numFmtId="166" fontId="5" fillId="0" borderId="0" xfId="0" applyNumberFormat="1" applyFont="1" applyAlignment="1"/>
    <xf numFmtId="164" fontId="5" fillId="0" borderId="0" xfId="0" applyNumberFormat="1" applyFont="1" applyAlignment="1"/>
    <xf numFmtId="0" fontId="8" fillId="0" borderId="0" xfId="0" applyFont="1" applyAlignment="1"/>
    <xf numFmtId="0" fontId="11" fillId="0" borderId="0" xfId="0" applyFont="1" applyAlignment="1"/>
    <xf numFmtId="0" fontId="5" fillId="0" borderId="0" xfId="0" applyFont="1" applyFill="1" applyAlignment="1"/>
    <xf numFmtId="164" fontId="5" fillId="0" borderId="0" xfId="0" applyNumberFormat="1" applyFont="1" applyFill="1" applyAlignment="1"/>
    <xf numFmtId="0" fontId="5" fillId="0" borderId="0" xfId="0" applyFont="1" applyAlignment="1">
      <alignment vertical="center"/>
    </xf>
    <xf numFmtId="0" fontId="14" fillId="0" borderId="0" xfId="0" applyFont="1" applyFill="1"/>
    <xf numFmtId="0" fontId="14" fillId="0" borderId="0" xfId="0" applyFont="1"/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3" fontId="14" fillId="0" borderId="0" xfId="0" applyNumberFormat="1" applyFont="1" applyFill="1" applyAlignment="1"/>
    <xf numFmtId="165" fontId="14" fillId="0" borderId="0" xfId="0" applyNumberFormat="1" applyFont="1" applyFill="1" applyAlignment="1"/>
    <xf numFmtId="3" fontId="5" fillId="0" borderId="0" xfId="0" applyNumberFormat="1" applyFont="1" applyFill="1" applyAlignment="1"/>
    <xf numFmtId="0" fontId="14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/>
    <xf numFmtId="0" fontId="5" fillId="0" borderId="0" xfId="0" applyFont="1" applyFill="1" applyAlignment="1">
      <alignment horizontal="centerContinuous"/>
    </xf>
    <xf numFmtId="0" fontId="7" fillId="0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6" fillId="0" borderId="0" xfId="0" applyFont="1" applyFill="1" applyAlignment="1"/>
    <xf numFmtId="164" fontId="5" fillId="0" borderId="5" xfId="0" applyNumberFormat="1" applyFont="1" applyFill="1" applyBorder="1" applyAlignment="1"/>
    <xf numFmtId="3" fontId="5" fillId="0" borderId="5" xfId="0" applyNumberFormat="1" applyFont="1" applyFill="1" applyBorder="1" applyAlignment="1"/>
    <xf numFmtId="167" fontId="14" fillId="0" borderId="5" xfId="3" applyNumberFormat="1" applyFont="1" applyFill="1" applyBorder="1" applyAlignment="1"/>
    <xf numFmtId="0" fontId="10" fillId="0" borderId="5" xfId="0" applyFont="1" applyFill="1" applyBorder="1" applyAlignment="1">
      <alignment wrapText="1"/>
    </xf>
    <xf numFmtId="168" fontId="17" fillId="0" borderId="5" xfId="0" applyNumberFormat="1" applyFont="1" applyFill="1" applyBorder="1" applyAlignment="1"/>
    <xf numFmtId="168" fontId="6" fillId="0" borderId="5" xfId="0" applyNumberFormat="1" applyFont="1" applyFill="1" applyBorder="1" applyAlignment="1"/>
    <xf numFmtId="0" fontId="18" fillId="0" borderId="0" xfId="0" applyFont="1" applyFill="1" applyAlignment="1"/>
    <xf numFmtId="168" fontId="18" fillId="0" borderId="5" xfId="0" applyNumberFormat="1" applyFont="1" applyFill="1" applyBorder="1" applyAlignment="1"/>
    <xf numFmtId="164" fontId="5" fillId="0" borderId="4" xfId="0" applyNumberFormat="1" applyFont="1" applyFill="1" applyBorder="1" applyAlignment="1"/>
    <xf numFmtId="167" fontId="14" fillId="0" borderId="4" xfId="3" applyNumberFormat="1" applyFont="1" applyFill="1" applyBorder="1" applyAlignment="1"/>
    <xf numFmtId="168" fontId="6" fillId="0" borderId="4" xfId="0" applyNumberFormat="1" applyFont="1" applyFill="1" applyBorder="1" applyAlignment="1"/>
    <xf numFmtId="0" fontId="6" fillId="0" borderId="2" xfId="0" applyFont="1" applyFill="1" applyBorder="1" applyAlignment="1">
      <alignment horizontal="center" wrapText="1"/>
    </xf>
    <xf numFmtId="166" fontId="5" fillId="0" borderId="0" xfId="0" applyNumberFormat="1" applyFont="1" applyFill="1" applyAlignment="1"/>
    <xf numFmtId="166" fontId="14" fillId="0" borderId="0" xfId="0" applyNumberFormat="1" applyFont="1" applyFill="1" applyAlignment="1"/>
    <xf numFmtId="164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67" fontId="20" fillId="0" borderId="0" xfId="0" applyNumberFormat="1" applyFont="1" applyFill="1" applyBorder="1" applyAlignment="1">
      <alignment wrapText="1"/>
    </xf>
    <xf numFmtId="164" fontId="9" fillId="3" borderId="4" xfId="0" applyNumberFormat="1" applyFont="1" applyFill="1" applyBorder="1" applyAlignment="1"/>
    <xf numFmtId="3" fontId="9" fillId="3" borderId="4" xfId="0" applyNumberFormat="1" applyFont="1" applyFill="1" applyBorder="1" applyAlignment="1"/>
    <xf numFmtId="166" fontId="5" fillId="0" borderId="0" xfId="0" applyNumberFormat="1" applyFont="1" applyFill="1" applyAlignment="1">
      <alignment horizontal="centerContinuous"/>
    </xf>
    <xf numFmtId="166" fontId="14" fillId="0" borderId="0" xfId="0" applyNumberFormat="1" applyFont="1" applyFill="1" applyAlignment="1">
      <alignment horizontal="centerContinuous"/>
    </xf>
    <xf numFmtId="169" fontId="5" fillId="0" borderId="0" xfId="0" applyNumberFormat="1" applyFont="1" applyFill="1" applyAlignment="1">
      <alignment horizontal="left" indent="1"/>
    </xf>
    <xf numFmtId="0" fontId="24" fillId="0" borderId="0" xfId="0" applyFont="1" applyFill="1" applyAlignment="1">
      <alignment horizontal="centerContinuous"/>
    </xf>
    <xf numFmtId="2" fontId="24" fillId="0" borderId="0" xfId="0" applyNumberFormat="1" applyFont="1" applyFill="1" applyAlignment="1">
      <alignment horizontal="centerContinuous"/>
    </xf>
    <xf numFmtId="169" fontId="5" fillId="0" borderId="0" xfId="0" applyNumberFormat="1" applyFont="1" applyFill="1" applyAlignment="1">
      <alignment horizontal="centerContinuous"/>
    </xf>
    <xf numFmtId="3" fontId="10" fillId="0" borderId="0" xfId="0" applyNumberFormat="1" applyFont="1" applyFill="1" applyBorder="1" applyAlignment="1">
      <alignment horizontal="left" wrapText="1"/>
    </xf>
    <xf numFmtId="167" fontId="22" fillId="0" borderId="0" xfId="0" applyNumberFormat="1" applyFont="1" applyFill="1" applyBorder="1" applyAlignment="1">
      <alignment wrapText="1"/>
    </xf>
    <xf numFmtId="3" fontId="22" fillId="0" borderId="0" xfId="0" applyNumberFormat="1" applyFont="1" applyFill="1" applyBorder="1" applyAlignment="1"/>
    <xf numFmtId="164" fontId="20" fillId="0" borderId="0" xfId="0" applyNumberFormat="1" applyFont="1" applyFill="1" applyBorder="1" applyAlignment="1"/>
    <xf numFmtId="3" fontId="5" fillId="0" borderId="4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30" fillId="4" borderId="5" xfId="5" applyFont="1" applyFill="1" applyBorder="1" applyAlignment="1">
      <alignment horizontal="left" wrapText="1"/>
    </xf>
    <xf numFmtId="3" fontId="30" fillId="4" borderId="5" xfId="5" applyNumberFormat="1" applyFont="1" applyFill="1" applyBorder="1" applyAlignment="1">
      <alignment horizontal="right" wrapText="1"/>
    </xf>
    <xf numFmtId="3" fontId="45" fillId="0" borderId="5" xfId="1" applyNumberFormat="1" applyFont="1" applyFill="1" applyBorder="1" applyAlignment="1">
      <alignment horizontal="right" wrapText="1"/>
    </xf>
    <xf numFmtId="3" fontId="45" fillId="0" borderId="5" xfId="5" applyNumberFormat="1" applyFont="1" applyFill="1" applyBorder="1" applyAlignment="1">
      <alignment horizontal="right" wrapText="1"/>
    </xf>
    <xf numFmtId="3" fontId="45" fillId="5" borderId="5" xfId="5" applyNumberFormat="1" applyFont="1" applyFill="1" applyBorder="1" applyAlignment="1">
      <alignment horizontal="right" wrapText="1"/>
    </xf>
    <xf numFmtId="0" fontId="46" fillId="0" borderId="5" xfId="0" applyFont="1" applyFill="1" applyBorder="1" applyAlignment="1">
      <alignment wrapText="1"/>
    </xf>
    <xf numFmtId="3" fontId="47" fillId="0" borderId="5" xfId="5" applyNumberFormat="1" applyFont="1" applyFill="1" applyBorder="1" applyAlignment="1">
      <alignment horizontal="right" wrapText="1"/>
    </xf>
    <xf numFmtId="3" fontId="48" fillId="0" borderId="5" xfId="1" applyNumberFormat="1" applyFont="1" applyFill="1" applyBorder="1" applyAlignment="1">
      <alignment horizontal="right" wrapText="1"/>
    </xf>
    <xf numFmtId="3" fontId="48" fillId="0" borderId="5" xfId="5" applyNumberFormat="1" applyFont="1" applyFill="1" applyBorder="1" applyAlignment="1">
      <alignment horizontal="right" wrapText="1"/>
    </xf>
    <xf numFmtId="0" fontId="31" fillId="0" borderId="5" xfId="0" applyFont="1" applyFill="1" applyBorder="1" applyAlignment="1">
      <alignment wrapText="1"/>
    </xf>
    <xf numFmtId="3" fontId="31" fillId="0" borderId="5" xfId="9" applyNumberFormat="1" applyFont="1" applyFill="1" applyBorder="1" applyAlignment="1">
      <alignment horizontal="right"/>
    </xf>
    <xf numFmtId="3" fontId="46" fillId="0" borderId="5" xfId="9" applyNumberFormat="1" applyFont="1" applyFill="1" applyBorder="1" applyAlignment="1">
      <alignment horizontal="right"/>
    </xf>
    <xf numFmtId="3" fontId="45" fillId="5" borderId="5" xfId="1" applyNumberFormat="1" applyFont="1" applyFill="1" applyBorder="1" applyAlignment="1">
      <alignment horizontal="right" wrapText="1"/>
    </xf>
    <xf numFmtId="0" fontId="49" fillId="5" borderId="5" xfId="7" applyFont="1" applyFill="1" applyBorder="1" applyAlignment="1">
      <alignment horizontal="left" wrapText="1" shrinkToFit="1"/>
    </xf>
    <xf numFmtId="3" fontId="49" fillId="5" borderId="5" xfId="2" applyNumberFormat="1" applyFont="1" applyFill="1" applyBorder="1" applyAlignment="1"/>
    <xf numFmtId="3" fontId="48" fillId="5" borderId="5" xfId="1" applyNumberFormat="1" applyFont="1" applyFill="1" applyBorder="1" applyAlignment="1">
      <alignment horizontal="right" wrapText="1"/>
    </xf>
    <xf numFmtId="3" fontId="48" fillId="5" borderId="5" xfId="2" applyNumberFormat="1" applyFont="1" applyFill="1" applyBorder="1" applyAlignment="1"/>
    <xf numFmtId="3" fontId="45" fillId="5" borderId="5" xfId="2" applyNumberFormat="1" applyFont="1" applyFill="1" applyBorder="1" applyAlignment="1"/>
    <xf numFmtId="3" fontId="33" fillId="0" borderId="5" xfId="1" applyNumberFormat="1" applyFont="1" applyFill="1" applyBorder="1" applyAlignment="1">
      <alignment horizontal="justify" wrapText="1"/>
    </xf>
    <xf numFmtId="3" fontId="34" fillId="0" borderId="5" xfId="2" applyNumberFormat="1" applyFont="1" applyFill="1" applyBorder="1" applyAlignment="1"/>
    <xf numFmtId="3" fontId="50" fillId="0" borderId="5" xfId="2" applyNumberFormat="1" applyFont="1" applyFill="1" applyBorder="1" applyAlignment="1"/>
    <xf numFmtId="3" fontId="51" fillId="0" borderId="5" xfId="2" applyNumberFormat="1" applyFont="1" applyFill="1" applyBorder="1" applyAlignment="1"/>
    <xf numFmtId="3" fontId="33" fillId="0" borderId="5" xfId="1" applyNumberFormat="1" applyFont="1" applyFill="1" applyBorder="1" applyAlignment="1">
      <alignment horizontal="left" wrapText="1"/>
    </xf>
    <xf numFmtId="3" fontId="52" fillId="0" borderId="5" xfId="2" applyNumberFormat="1" applyFont="1" applyFill="1" applyBorder="1" applyAlignment="1"/>
    <xf numFmtId="3" fontId="33" fillId="0" borderId="5" xfId="0" applyNumberFormat="1" applyFont="1" applyFill="1" applyBorder="1" applyAlignment="1">
      <alignment horizontal="left" wrapText="1"/>
    </xf>
    <xf numFmtId="3" fontId="33" fillId="0" borderId="5" xfId="5" applyNumberFormat="1" applyFont="1" applyFill="1" applyBorder="1" applyAlignment="1">
      <alignment horizontal="justify" wrapText="1"/>
    </xf>
    <xf numFmtId="3" fontId="33" fillId="0" borderId="5" xfId="0" applyNumberFormat="1" applyFont="1" applyFill="1" applyBorder="1" applyAlignment="1">
      <alignment horizontal="justify" wrapText="1"/>
    </xf>
    <xf numFmtId="0" fontId="35" fillId="0" borderId="5" xfId="0" applyFont="1" applyFill="1" applyBorder="1" applyAlignment="1">
      <alignment wrapText="1"/>
    </xf>
    <xf numFmtId="3" fontId="53" fillId="0" borderId="5" xfId="2" applyNumberFormat="1" applyFont="1" applyFill="1" applyBorder="1" applyAlignment="1"/>
    <xf numFmtId="0" fontId="36" fillId="0" borderId="5" xfId="0" applyFont="1" applyFill="1" applyBorder="1" applyAlignment="1">
      <alignment wrapText="1"/>
    </xf>
    <xf numFmtId="3" fontId="54" fillId="0" borderId="5" xfId="2" applyNumberFormat="1" applyFont="1" applyFill="1" applyBorder="1" applyAlignment="1"/>
    <xf numFmtId="3" fontId="49" fillId="0" borderId="5" xfId="1" applyNumberFormat="1" applyFont="1" applyFill="1" applyBorder="1" applyAlignment="1">
      <alignment horizontal="left" wrapText="1"/>
    </xf>
    <xf numFmtId="3" fontId="33" fillId="0" borderId="5" xfId="0" applyNumberFormat="1" applyFont="1" applyFill="1" applyBorder="1" applyAlignment="1">
      <alignment wrapText="1"/>
    </xf>
    <xf numFmtId="3" fontId="33" fillId="0" borderId="5" xfId="4" applyNumberFormat="1" applyFont="1" applyFill="1" applyBorder="1" applyAlignment="1">
      <alignment horizontal="justify" wrapText="1"/>
    </xf>
    <xf numFmtId="3" fontId="34" fillId="0" borderId="5" xfId="1" applyNumberFormat="1" applyFont="1" applyFill="1" applyBorder="1" applyAlignment="1">
      <alignment horizontal="left" wrapText="1"/>
    </xf>
    <xf numFmtId="3" fontId="33" fillId="0" borderId="5" xfId="0" applyNumberFormat="1" applyFont="1" applyFill="1" applyBorder="1" applyAlignment="1">
      <alignment horizontal="justify"/>
    </xf>
    <xf numFmtId="3" fontId="55" fillId="0" borderId="5" xfId="2" applyNumberFormat="1" applyFont="1" applyFill="1" applyBorder="1" applyAlignment="1"/>
    <xf numFmtId="0" fontId="10" fillId="0" borderId="0" xfId="0" applyFont="1" applyFill="1" applyBorder="1" applyAlignment="1">
      <alignment wrapText="1"/>
    </xf>
    <xf numFmtId="3" fontId="45" fillId="0" borderId="0" xfId="1" applyNumberFormat="1" applyFont="1" applyFill="1" applyBorder="1" applyAlignment="1">
      <alignment horizontal="right" wrapText="1"/>
    </xf>
    <xf numFmtId="3" fontId="51" fillId="0" borderId="0" xfId="2" applyNumberFormat="1" applyFont="1" applyFill="1" applyBorder="1" applyAlignment="1"/>
    <xf numFmtId="167" fontId="14" fillId="0" borderId="0" xfId="3" applyNumberFormat="1" applyFont="1" applyFill="1" applyBorder="1" applyAlignment="1"/>
    <xf numFmtId="0" fontId="6" fillId="3" borderId="4" xfId="0" applyFont="1" applyFill="1" applyBorder="1" applyAlignment="1"/>
    <xf numFmtId="0" fontId="5" fillId="3" borderId="4" xfId="0" applyFont="1" applyFill="1" applyBorder="1" applyAlignment="1">
      <alignment wrapText="1"/>
    </xf>
    <xf numFmtId="167" fontId="9" fillId="3" borderId="4" xfId="3" applyNumberFormat="1" applyFont="1" applyFill="1" applyBorder="1" applyAlignment="1"/>
    <xf numFmtId="3" fontId="9" fillId="3" borderId="4" xfId="3" applyNumberFormat="1" applyFont="1" applyFill="1" applyBorder="1" applyAlignment="1"/>
    <xf numFmtId="0" fontId="30" fillId="4" borderId="4" xfId="5" applyFont="1" applyFill="1" applyBorder="1" applyAlignment="1">
      <alignment horizontal="left" wrapText="1"/>
    </xf>
    <xf numFmtId="3" fontId="30" fillId="4" borderId="4" xfId="5" applyNumberFormat="1" applyFont="1" applyFill="1" applyBorder="1" applyAlignment="1">
      <alignment horizontal="right" wrapText="1"/>
    </xf>
    <xf numFmtId="3" fontId="30" fillId="0" borderId="0" xfId="10" applyNumberFormat="1" applyFont="1" applyAlignment="1">
      <alignment horizontal="right" wrapText="1" indent="1" shrinkToFit="1"/>
    </xf>
    <xf numFmtId="3" fontId="16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 wrapText="1"/>
    </xf>
    <xf numFmtId="3" fontId="13" fillId="0" borderId="0" xfId="10" applyNumberFormat="1" applyFill="1" applyAlignment="1">
      <alignment horizontal="right" wrapText="1" indent="1" shrinkToFit="1"/>
    </xf>
    <xf numFmtId="0" fontId="5" fillId="0" borderId="0" xfId="0" applyFont="1" applyFill="1" applyBorder="1" applyAlignment="1">
      <alignment horizontal="center" vertical="center" wrapText="1"/>
    </xf>
    <xf numFmtId="3" fontId="30" fillId="0" borderId="0" xfId="8" applyNumberFormat="1" applyFont="1" applyBorder="1" applyAlignment="1">
      <alignment horizontal="right" vertical="center" wrapText="1" shrinkToFit="1"/>
    </xf>
    <xf numFmtId="0" fontId="5" fillId="0" borderId="0" xfId="0" applyFont="1" applyBorder="1"/>
    <xf numFmtId="0" fontId="5" fillId="0" borderId="0" xfId="0" applyFont="1" applyFill="1" applyBorder="1"/>
    <xf numFmtId="164" fontId="9" fillId="0" borderId="0" xfId="0" applyNumberFormat="1" applyFont="1" applyFill="1" applyBorder="1" applyAlignment="1"/>
    <xf numFmtId="167" fontId="37" fillId="0" borderId="4" xfId="3" applyNumberFormat="1" applyFont="1" applyFill="1" applyBorder="1" applyAlignment="1"/>
    <xf numFmtId="167" fontId="5" fillId="0" borderId="0" xfId="0" applyNumberFormat="1" applyFont="1"/>
    <xf numFmtId="0" fontId="5" fillId="0" borderId="0" xfId="0" applyFont="1" applyFill="1" applyBorder="1" applyAlignment="1">
      <alignment wrapText="1"/>
    </xf>
    <xf numFmtId="3" fontId="9" fillId="0" borderId="0" xfId="3" applyNumberFormat="1" applyFont="1" applyFill="1" applyBorder="1" applyAlignment="1"/>
    <xf numFmtId="167" fontId="9" fillId="0" borderId="0" xfId="3" applyNumberFormat="1" applyFont="1" applyFill="1" applyBorder="1" applyAlignment="1"/>
    <xf numFmtId="0" fontId="38" fillId="0" borderId="0" xfId="0" applyFont="1" applyFill="1" applyAlignment="1"/>
    <xf numFmtId="0" fontId="32" fillId="0" borderId="0" xfId="0" applyFont="1" applyFill="1" applyBorder="1" applyAlignment="1">
      <alignment vertical="top" wrapText="1"/>
    </xf>
    <xf numFmtId="0" fontId="38" fillId="0" borderId="0" xfId="0" applyFont="1" applyFill="1" applyAlignment="1">
      <alignment wrapText="1"/>
    </xf>
    <xf numFmtId="0" fontId="32" fillId="0" borderId="0" xfId="0" applyFont="1" applyAlignment="1">
      <alignment vertical="center"/>
    </xf>
    <xf numFmtId="0" fontId="32" fillId="0" borderId="0" xfId="0" applyFont="1"/>
    <xf numFmtId="0" fontId="11" fillId="0" borderId="0" xfId="0" applyFont="1" applyFill="1"/>
    <xf numFmtId="0" fontId="11" fillId="0" borderId="0" xfId="0" applyFont="1" applyFill="1" applyBorder="1"/>
    <xf numFmtId="0" fontId="44" fillId="0" borderId="0" xfId="0" applyFont="1" applyFill="1" applyAlignment="1"/>
    <xf numFmtId="0" fontId="58" fillId="0" borderId="0" xfId="0" applyFont="1" applyFill="1" applyAlignment="1"/>
    <xf numFmtId="0" fontId="57" fillId="0" borderId="0" xfId="0" applyFont="1" applyFill="1" applyAlignment="1"/>
    <xf numFmtId="0" fontId="56" fillId="0" borderId="0" xfId="0" applyFont="1" applyFill="1" applyAlignment="1"/>
    <xf numFmtId="0" fontId="59" fillId="0" borderId="0" xfId="0" applyFont="1" applyFill="1" applyAlignment="1"/>
    <xf numFmtId="0" fontId="40" fillId="0" borderId="0" xfId="0" applyFont="1" applyFill="1" applyAlignment="1"/>
    <xf numFmtId="3" fontId="62" fillId="0" borderId="0" xfId="0" applyNumberFormat="1" applyFont="1" applyFill="1" applyAlignment="1"/>
    <xf numFmtId="0" fontId="63" fillId="0" borderId="0" xfId="0" applyFont="1" applyFill="1" applyAlignment="1"/>
    <xf numFmtId="0" fontId="9" fillId="0" borderId="0" xfId="0" applyFont="1" applyAlignment="1">
      <alignment horizontal="center"/>
    </xf>
    <xf numFmtId="3" fontId="18" fillId="0" borderId="0" xfId="0" applyNumberFormat="1" applyFont="1" applyFill="1" applyBorder="1" applyAlignment="1">
      <alignment horizontal="left" wrapText="1"/>
    </xf>
    <xf numFmtId="3" fontId="60" fillId="0" borderId="0" xfId="0" applyNumberFormat="1" applyFont="1" applyFill="1" applyAlignment="1">
      <alignment horizontal="centerContinuous"/>
    </xf>
    <xf numFmtId="0" fontId="60" fillId="0" borderId="0" xfId="0" applyFont="1" applyFill="1" applyAlignment="1">
      <alignment horizontal="centerContinuous"/>
    </xf>
    <xf numFmtId="0" fontId="60" fillId="0" borderId="0" xfId="0" applyFont="1" applyFill="1" applyAlignment="1"/>
    <xf numFmtId="164" fontId="60" fillId="0" borderId="0" xfId="0" applyNumberFormat="1" applyFont="1" applyFill="1" applyAlignment="1"/>
    <xf numFmtId="0" fontId="38" fillId="0" borderId="0" xfId="0" applyFont="1" applyFill="1" applyAlignment="1">
      <alignment horizontal="centerContinuous"/>
    </xf>
    <xf numFmtId="3" fontId="38" fillId="0" borderId="0" xfId="0" applyNumberFormat="1" applyFont="1" applyFill="1" applyAlignment="1"/>
    <xf numFmtId="0" fontId="41" fillId="0" borderId="0" xfId="0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3" fontId="22" fillId="0" borderId="0" xfId="0" applyNumberFormat="1" applyFont="1" applyFill="1" applyAlignment="1"/>
    <xf numFmtId="3" fontId="14" fillId="0" borderId="0" xfId="0" applyNumberFormat="1" applyFont="1"/>
    <xf numFmtId="0" fontId="12" fillId="0" borderId="0" xfId="0" applyFont="1" applyFill="1" applyAlignment="1"/>
    <xf numFmtId="3" fontId="30" fillId="0" borderId="0" xfId="260" applyNumberFormat="1" applyFont="1" applyFill="1">
      <alignment horizontal="right" wrapText="1"/>
    </xf>
    <xf numFmtId="0" fontId="44" fillId="0" borderId="0" xfId="0" applyFont="1" applyAlignment="1">
      <alignment wrapText="1"/>
    </xf>
    <xf numFmtId="3" fontId="44" fillId="0" borderId="0" xfId="0" applyNumberFormat="1" applyFont="1"/>
    <xf numFmtId="0" fontId="44" fillId="0" borderId="0" xfId="0" applyFont="1"/>
    <xf numFmtId="0" fontId="7" fillId="0" borderId="0" xfId="0" applyFont="1" applyBorder="1" applyAlignment="1">
      <alignment horizontal="center" wrapText="1"/>
    </xf>
    <xf numFmtId="166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Border="1" applyAlignment="1"/>
    <xf numFmtId="165" fontId="5" fillId="0" borderId="0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167" fontId="41" fillId="0" borderId="0" xfId="3" applyNumberFormat="1" applyFont="1" applyFill="1" applyBorder="1" applyAlignment="1"/>
    <xf numFmtId="3" fontId="71" fillId="0" borderId="0" xfId="1" applyNumberFormat="1" applyFont="1" applyFill="1" applyBorder="1" applyAlignment="1">
      <alignment horizontal="right" wrapText="1"/>
    </xf>
    <xf numFmtId="167" fontId="5" fillId="0" borderId="0" xfId="3" applyNumberFormat="1" applyFont="1" applyFill="1" applyBorder="1" applyAlignment="1"/>
    <xf numFmtId="167" fontId="25" fillId="0" borderId="0" xfId="3" applyNumberFormat="1" applyFont="1" applyFill="1" applyBorder="1" applyAlignment="1"/>
    <xf numFmtId="164" fontId="41" fillId="0" borderId="0" xfId="0" applyNumberFormat="1" applyFont="1" applyFill="1" applyBorder="1" applyAlignment="1"/>
    <xf numFmtId="167" fontId="4" fillId="0" borderId="0" xfId="3" applyNumberFormat="1" applyFont="1" applyFill="1" applyBorder="1" applyAlignment="1"/>
    <xf numFmtId="3" fontId="71" fillId="0" borderId="0" xfId="2" applyNumberFormat="1" applyFont="1" applyFill="1" applyBorder="1" applyAlignment="1"/>
    <xf numFmtId="0" fontId="38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166" fontId="5" fillId="0" borderId="4" xfId="0" applyNumberFormat="1" applyFont="1" applyBorder="1"/>
    <xf numFmtId="167" fontId="5" fillId="0" borderId="4" xfId="0" applyNumberFormat="1" applyFont="1" applyBorder="1"/>
    <xf numFmtId="164" fontId="5" fillId="0" borderId="4" xfId="0" applyNumberFormat="1" applyFont="1" applyBorder="1"/>
    <xf numFmtId="0" fontId="5" fillId="0" borderId="5" xfId="0" applyFont="1" applyBorder="1" applyAlignment="1">
      <alignment wrapText="1"/>
    </xf>
    <xf numFmtId="166" fontId="5" fillId="0" borderId="5" xfId="0" applyNumberFormat="1" applyFont="1" applyBorder="1"/>
    <xf numFmtId="167" fontId="5" fillId="0" borderId="5" xfId="0" applyNumberFormat="1" applyFont="1" applyBorder="1"/>
    <xf numFmtId="167" fontId="5" fillId="0" borderId="5" xfId="0" applyNumberFormat="1" applyFont="1" applyFill="1" applyBorder="1"/>
    <xf numFmtId="166" fontId="5" fillId="0" borderId="5" xfId="0" applyNumberFormat="1" applyFont="1" applyFill="1" applyBorder="1"/>
    <xf numFmtId="164" fontId="5" fillId="0" borderId="5" xfId="0" applyNumberFormat="1" applyFont="1" applyFill="1" applyBorder="1"/>
    <xf numFmtId="0" fontId="5" fillId="0" borderId="5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166" fontId="5" fillId="0" borderId="19" xfId="0" applyNumberFormat="1" applyFont="1" applyBorder="1"/>
    <xf numFmtId="167" fontId="5" fillId="0" borderId="19" xfId="0" applyNumberFormat="1" applyFont="1" applyBorder="1"/>
    <xf numFmtId="167" fontId="5" fillId="0" borderId="19" xfId="0" applyNumberFormat="1" applyFont="1" applyFill="1" applyBorder="1"/>
    <xf numFmtId="166" fontId="5" fillId="0" borderId="19" xfId="0" applyNumberFormat="1" applyFont="1" applyFill="1" applyBorder="1"/>
    <xf numFmtId="164" fontId="5" fillId="0" borderId="19" xfId="0" applyNumberFormat="1" applyFont="1" applyFill="1" applyBorder="1"/>
    <xf numFmtId="0" fontId="9" fillId="3" borderId="17" xfId="0" applyFont="1" applyFill="1" applyBorder="1" applyAlignment="1">
      <alignment wrapText="1"/>
    </xf>
    <xf numFmtId="166" fontId="12" fillId="3" borderId="17" xfId="0" applyNumberFormat="1" applyFont="1" applyFill="1" applyBorder="1"/>
    <xf numFmtId="167" fontId="9" fillId="3" borderId="17" xfId="0" applyNumberFormat="1" applyFont="1" applyFill="1" applyBorder="1"/>
    <xf numFmtId="166" fontId="9" fillId="3" borderId="17" xfId="0" applyNumberFormat="1" applyFont="1" applyFill="1" applyBorder="1"/>
    <xf numFmtId="164" fontId="9" fillId="3" borderId="17" xfId="0" applyNumberFormat="1" applyFont="1" applyFill="1" applyBorder="1"/>
    <xf numFmtId="3" fontId="5" fillId="0" borderId="0" xfId="0" applyNumberFormat="1" applyFont="1"/>
    <xf numFmtId="0" fontId="11" fillId="0" borderId="0" xfId="0" applyFont="1" applyFill="1" applyAlignment="1">
      <alignment wrapText="1"/>
    </xf>
    <xf numFmtId="167" fontId="11" fillId="0" borderId="0" xfId="0" applyNumberFormat="1" applyFont="1" applyFill="1"/>
    <xf numFmtId="0" fontId="11" fillId="0" borderId="0" xfId="0" applyFont="1" applyFill="1" applyAlignment="1"/>
    <xf numFmtId="0" fontId="38" fillId="0" borderId="17" xfId="702" applyFont="1" applyBorder="1" applyAlignment="1">
      <alignment horizontal="center" vertical="center" wrapText="1"/>
    </xf>
    <xf numFmtId="0" fontId="38" fillId="0" borderId="17" xfId="702" applyFont="1" applyFill="1" applyBorder="1" applyAlignment="1">
      <alignment horizontal="center" vertical="center" wrapText="1"/>
    </xf>
    <xf numFmtId="0" fontId="5" fillId="0" borderId="4" xfId="702" applyFont="1" applyBorder="1" applyAlignment="1">
      <alignment wrapText="1"/>
    </xf>
    <xf numFmtId="166" fontId="5" fillId="0" borderId="4" xfId="702" applyNumberFormat="1" applyFont="1" applyFill="1" applyBorder="1" applyAlignment="1"/>
    <xf numFmtId="167" fontId="5" fillId="0" borderId="4" xfId="702" applyNumberFormat="1" applyFont="1" applyBorder="1" applyAlignment="1"/>
    <xf numFmtId="167" fontId="5" fillId="0" borderId="4" xfId="702" applyNumberFormat="1" applyFont="1" applyFill="1" applyBorder="1" applyAlignment="1"/>
    <xf numFmtId="0" fontId="112" fillId="0" borderId="5" xfId="702" applyFont="1" applyBorder="1" applyAlignment="1">
      <alignment horizontal="right" wrapText="1"/>
    </xf>
    <xf numFmtId="166" fontId="4" fillId="0" borderId="5" xfId="702" applyNumberFormat="1" applyFont="1" applyFill="1" applyBorder="1" applyAlignment="1"/>
    <xf numFmtId="167" fontId="5" fillId="0" borderId="5" xfId="702" applyNumberFormat="1" applyFont="1" applyFill="1" applyBorder="1" applyAlignment="1"/>
    <xf numFmtId="3" fontId="4" fillId="0" borderId="5" xfId="702" applyNumberFormat="1" applyFont="1" applyFill="1" applyBorder="1" applyAlignment="1"/>
    <xf numFmtId="0" fontId="5" fillId="0" borderId="5" xfId="702" applyFont="1" applyBorder="1" applyAlignment="1">
      <alignment wrapText="1"/>
    </xf>
    <xf numFmtId="166" fontId="5" fillId="0" borderId="5" xfId="702" applyNumberFormat="1" applyFont="1" applyFill="1" applyBorder="1" applyAlignment="1"/>
    <xf numFmtId="166" fontId="11" fillId="0" borderId="5" xfId="702" applyNumberFormat="1" applyFont="1" applyFill="1" applyBorder="1" applyAlignment="1"/>
    <xf numFmtId="167" fontId="11" fillId="0" borderId="5" xfId="702" applyNumberFormat="1" applyFont="1" applyFill="1" applyBorder="1" applyAlignment="1"/>
    <xf numFmtId="167" fontId="11" fillId="0" borderId="5" xfId="702" applyNumberFormat="1" applyFont="1" applyFill="1" applyBorder="1" applyAlignment="1">
      <alignment horizontal="right"/>
    </xf>
    <xf numFmtId="167" fontId="4" fillId="0" borderId="5" xfId="702" applyNumberFormat="1" applyFont="1" applyFill="1" applyBorder="1" applyAlignment="1"/>
    <xf numFmtId="0" fontId="5" fillId="0" borderId="5" xfId="702" applyFont="1" applyFill="1" applyBorder="1" applyAlignment="1">
      <alignment wrapText="1"/>
    </xf>
    <xf numFmtId="0" fontId="111" fillId="0" borderId="19" xfId="702" applyFont="1" applyBorder="1" applyAlignment="1">
      <alignment horizontal="right" wrapText="1"/>
    </xf>
    <xf numFmtId="166" fontId="11" fillId="0" borderId="19" xfId="702" applyNumberFormat="1" applyFont="1" applyFill="1" applyBorder="1" applyAlignment="1"/>
    <xf numFmtId="167" fontId="11" fillId="0" borderId="19" xfId="702" applyNumberFormat="1" applyFont="1" applyBorder="1" applyAlignment="1"/>
    <xf numFmtId="167" fontId="11" fillId="0" borderId="19" xfId="702" applyNumberFormat="1" applyFont="1" applyFill="1" applyBorder="1" applyAlignment="1"/>
    <xf numFmtId="0" fontId="3" fillId="3" borderId="17" xfId="702" applyFont="1" applyFill="1" applyBorder="1" applyAlignment="1">
      <alignment wrapText="1"/>
    </xf>
    <xf numFmtId="166" fontId="6" fillId="3" borderId="17" xfId="702" applyNumberFormat="1" applyFont="1" applyFill="1" applyBorder="1" applyAlignment="1"/>
    <xf numFmtId="167" fontId="3" fillId="3" borderId="17" xfId="702" applyNumberFormat="1" applyFont="1" applyFill="1" applyBorder="1" applyAlignment="1"/>
    <xf numFmtId="0" fontId="37" fillId="3" borderId="20" xfId="702" applyFont="1" applyFill="1" applyBorder="1" applyAlignment="1">
      <alignment wrapText="1"/>
    </xf>
    <xf numFmtId="3" fontId="9" fillId="3" borderId="17" xfId="3" applyNumberFormat="1" applyFont="1" applyFill="1" applyBorder="1" applyAlignment="1"/>
    <xf numFmtId="167" fontId="9" fillId="3" borderId="17" xfId="702" applyNumberFormat="1" applyFont="1" applyFill="1" applyBorder="1" applyAlignment="1"/>
    <xf numFmtId="167" fontId="9" fillId="3" borderId="17" xfId="3" applyNumberFormat="1" applyFont="1" applyFill="1" applyBorder="1" applyAlignment="1">
      <alignment wrapText="1"/>
    </xf>
    <xf numFmtId="166" fontId="9" fillId="3" borderId="17" xfId="702" applyNumberFormat="1" applyFont="1" applyFill="1" applyBorder="1" applyAlignment="1">
      <alignment wrapText="1"/>
    </xf>
    <xf numFmtId="164" fontId="9" fillId="3" borderId="17" xfId="702" applyNumberFormat="1" applyFont="1" applyFill="1" applyBorder="1" applyAlignment="1">
      <alignment wrapText="1"/>
    </xf>
    <xf numFmtId="167" fontId="9" fillId="3" borderId="19" xfId="702" applyNumberFormat="1" applyFont="1" applyFill="1" applyBorder="1" applyAlignment="1"/>
    <xf numFmtId="166" fontId="5" fillId="0" borderId="0" xfId="702" applyNumberFormat="1" applyFont="1" applyAlignment="1"/>
    <xf numFmtId="164" fontId="5" fillId="0" borderId="0" xfId="702" applyNumberFormat="1" applyFont="1" applyAlignment="1"/>
    <xf numFmtId="0" fontId="5" fillId="0" borderId="0" xfId="702" applyFont="1" applyAlignment="1"/>
    <xf numFmtId="0" fontId="11" fillId="0" borderId="0" xfId="702" applyFont="1" applyFill="1" applyAlignment="1">
      <alignment wrapText="1"/>
    </xf>
    <xf numFmtId="0" fontId="11" fillId="0" borderId="0" xfId="702" applyFont="1" applyFill="1"/>
    <xf numFmtId="0" fontId="16" fillId="0" borderId="17" xfId="702" applyFont="1" applyBorder="1" applyAlignment="1">
      <alignment horizontal="center" vertical="center" wrapText="1"/>
    </xf>
    <xf numFmtId="0" fontId="14" fillId="0" borderId="4" xfId="702" applyFont="1" applyBorder="1" applyAlignment="1">
      <alignment wrapText="1"/>
    </xf>
    <xf numFmtId="3" fontId="14" fillId="0" borderId="4" xfId="702" applyNumberFormat="1" applyFont="1" applyBorder="1" applyAlignment="1">
      <alignment horizontal="right"/>
    </xf>
    <xf numFmtId="167" fontId="14" fillId="0" borderId="4" xfId="3" applyNumberFormat="1" applyFont="1" applyBorder="1"/>
    <xf numFmtId="167" fontId="5" fillId="0" borderId="4" xfId="3" applyNumberFormat="1" applyFont="1" applyBorder="1"/>
    <xf numFmtId="3" fontId="5" fillId="0" borderId="4" xfId="702" applyNumberFormat="1" applyFont="1" applyBorder="1"/>
    <xf numFmtId="164" fontId="5" fillId="0" borderId="4" xfId="702" applyNumberFormat="1" applyFont="1" applyBorder="1"/>
    <xf numFmtId="0" fontId="14" fillId="0" borderId="5" xfId="702" applyFont="1" applyBorder="1" applyAlignment="1">
      <alignment wrapText="1"/>
    </xf>
    <xf numFmtId="3" fontId="14" fillId="0" borderId="5" xfId="702" applyNumberFormat="1" applyFont="1" applyBorder="1" applyAlignment="1">
      <alignment horizontal="right"/>
    </xf>
    <xf numFmtId="167" fontId="14" fillId="0" borderId="5" xfId="3" applyNumberFormat="1" applyFont="1" applyBorder="1"/>
    <xf numFmtId="167" fontId="5" fillId="0" borderId="5" xfId="3" applyNumberFormat="1" applyFont="1" applyBorder="1"/>
    <xf numFmtId="3" fontId="5" fillId="0" borderId="5" xfId="702" applyNumberFormat="1" applyFont="1" applyBorder="1"/>
    <xf numFmtId="164" fontId="5" fillId="0" borderId="5" xfId="702" applyNumberFormat="1" applyFont="1" applyBorder="1"/>
    <xf numFmtId="3" fontId="14" fillId="0" borderId="5" xfId="702" applyNumberFormat="1" applyFont="1" applyFill="1" applyBorder="1" applyAlignment="1">
      <alignment horizontal="right"/>
    </xf>
    <xf numFmtId="3" fontId="14" fillId="0" borderId="5" xfId="702" applyNumberFormat="1" applyFont="1" applyFill="1" applyBorder="1" applyAlignment="1">
      <alignment horizontal="right" wrapText="1"/>
    </xf>
    <xf numFmtId="0" fontId="14" fillId="0" borderId="5" xfId="702" applyFont="1" applyFill="1" applyBorder="1" applyAlignment="1">
      <alignment wrapText="1"/>
    </xf>
    <xf numFmtId="167" fontId="14" fillId="0" borderId="5" xfId="3" applyNumberFormat="1" applyFont="1" applyFill="1" applyBorder="1"/>
    <xf numFmtId="167" fontId="5" fillId="0" borderId="5" xfId="3" applyNumberFormat="1" applyFont="1" applyFill="1" applyBorder="1"/>
    <xf numFmtId="0" fontId="14" fillId="0" borderId="5" xfId="702" applyFont="1" applyFill="1" applyBorder="1" applyAlignment="1">
      <alignment vertical="center" wrapText="1"/>
    </xf>
    <xf numFmtId="0" fontId="14" fillId="0" borderId="5" xfId="702" applyFont="1" applyFill="1" applyBorder="1" applyAlignment="1">
      <alignment vertical="top" wrapText="1"/>
    </xf>
    <xf numFmtId="0" fontId="14" fillId="0" borderId="5" xfId="702" applyFont="1" applyBorder="1" applyAlignment="1">
      <alignment vertical="center" wrapText="1"/>
    </xf>
    <xf numFmtId="0" fontId="14" fillId="0" borderId="5" xfId="702" applyFont="1" applyBorder="1" applyAlignment="1">
      <alignment vertical="top" wrapText="1"/>
    </xf>
    <xf numFmtId="0" fontId="14" fillId="0" borderId="19" xfId="702" applyFont="1" applyFill="1" applyBorder="1" applyAlignment="1">
      <alignment vertical="top" wrapText="1"/>
    </xf>
    <xf numFmtId="3" fontId="14" fillId="0" borderId="19" xfId="702" applyNumberFormat="1" applyFont="1" applyBorder="1" applyAlignment="1">
      <alignment horizontal="right"/>
    </xf>
    <xf numFmtId="167" fontId="14" fillId="0" borderId="19" xfId="3" applyNumberFormat="1" applyFont="1" applyBorder="1"/>
    <xf numFmtId="167" fontId="5" fillId="0" borderId="19" xfId="3" applyNumberFormat="1" applyFont="1" applyBorder="1"/>
    <xf numFmtId="3" fontId="5" fillId="0" borderId="19" xfId="702" applyNumberFormat="1" applyFont="1" applyBorder="1"/>
    <xf numFmtId="164" fontId="5" fillId="0" borderId="19" xfId="702" applyNumberFormat="1" applyFont="1" applyBorder="1"/>
    <xf numFmtId="0" fontId="6" fillId="3" borderId="17" xfId="702" applyFont="1" applyFill="1" applyBorder="1" applyAlignment="1">
      <alignment wrapText="1"/>
    </xf>
    <xf numFmtId="3" fontId="6" fillId="3" borderId="17" xfId="702" applyNumberFormat="1" applyFont="1" applyFill="1" applyBorder="1"/>
    <xf numFmtId="167" fontId="12" fillId="3" borderId="17" xfId="3" applyNumberFormat="1" applyFont="1" applyFill="1" applyBorder="1"/>
    <xf numFmtId="167" fontId="3" fillId="3" borderId="17" xfId="3" applyNumberFormat="1" applyFont="1" applyFill="1" applyBorder="1"/>
    <xf numFmtId="3" fontId="9" fillId="3" borderId="17" xfId="702" applyNumberFormat="1" applyFont="1" applyFill="1" applyBorder="1"/>
    <xf numFmtId="164" fontId="9" fillId="3" borderId="17" xfId="702" applyNumberFormat="1" applyFont="1" applyFill="1" applyBorder="1"/>
    <xf numFmtId="0" fontId="72" fillId="0" borderId="0" xfId="702"/>
    <xf numFmtId="0" fontId="16" fillId="0" borderId="4" xfId="702" applyFont="1" applyBorder="1" applyAlignment="1">
      <alignment horizontal="center" vertical="center" wrapText="1"/>
    </xf>
    <xf numFmtId="167" fontId="18" fillId="0" borderId="5" xfId="3" applyNumberFormat="1" applyFont="1" applyFill="1" applyBorder="1" applyAlignment="1"/>
    <xf numFmtId="167" fontId="41" fillId="0" borderId="5" xfId="3" applyNumberFormat="1" applyFont="1" applyFill="1" applyBorder="1" applyAlignment="1"/>
    <xf numFmtId="3" fontId="64" fillId="0" borderId="5" xfId="2" applyNumberFormat="1" applyFont="1" applyFill="1" applyBorder="1" applyAlignment="1"/>
    <xf numFmtId="164" fontId="41" fillId="0" borderId="5" xfId="702" applyNumberFormat="1" applyFont="1" applyFill="1" applyBorder="1" applyAlignment="1">
      <alignment horizontal="right"/>
    </xf>
    <xf numFmtId="3" fontId="72" fillId="0" borderId="0" xfId="702" applyNumberFormat="1" applyAlignment="1">
      <alignment vertical="top"/>
    </xf>
    <xf numFmtId="167" fontId="113" fillId="0" borderId="5" xfId="3" applyNumberFormat="1" applyFont="1" applyFill="1" applyBorder="1" applyAlignment="1"/>
    <xf numFmtId="0" fontId="46" fillId="0" borderId="22" xfId="703" quotePrefix="1" applyNumberFormat="1" applyFont="1" applyFill="1" applyBorder="1" applyAlignment="1">
      <alignment horizontal="left" vertical="center" wrapText="1"/>
    </xf>
    <xf numFmtId="164" fontId="41" fillId="0" borderId="5" xfId="702" applyNumberFormat="1" applyFont="1" applyFill="1" applyBorder="1" applyAlignment="1">
      <alignment horizontal="center"/>
    </xf>
    <xf numFmtId="167" fontId="10" fillId="0" borderId="5" xfId="3" applyNumberFormat="1" applyFont="1" applyFill="1" applyBorder="1" applyAlignment="1"/>
    <xf numFmtId="0" fontId="49" fillId="0" borderId="5" xfId="10" quotePrefix="1" applyNumberFormat="1" applyFont="1" applyFill="1" applyBorder="1" applyAlignment="1">
      <alignment horizontal="left" vertical="center" wrapText="1"/>
    </xf>
    <xf numFmtId="3" fontId="49" fillId="0" borderId="5" xfId="2" applyNumberFormat="1" applyFont="1" applyFill="1" applyBorder="1" applyAlignment="1"/>
    <xf numFmtId="167" fontId="114" fillId="0" borderId="5" xfId="3" applyNumberFormat="1" applyFont="1" applyFill="1" applyBorder="1" applyAlignment="1"/>
    <xf numFmtId="167" fontId="16" fillId="0" borderId="5" xfId="3" applyNumberFormat="1" applyFont="1" applyFill="1" applyBorder="1" applyAlignment="1"/>
    <xf numFmtId="167" fontId="56" fillId="0" borderId="5" xfId="3" applyNumberFormat="1" applyFont="1" applyFill="1" applyBorder="1" applyAlignment="1"/>
    <xf numFmtId="0" fontId="46" fillId="0" borderId="5" xfId="10" quotePrefix="1" applyNumberFormat="1" applyFont="1" applyFill="1" applyBorder="1" applyAlignment="1">
      <alignment horizontal="left" vertical="center" wrapText="1"/>
    </xf>
    <xf numFmtId="3" fontId="46" fillId="0" borderId="5" xfId="10" quotePrefix="1" applyNumberFormat="1" applyFont="1" applyFill="1" applyBorder="1" applyAlignment="1">
      <alignment horizontal="right" wrapText="1"/>
    </xf>
    <xf numFmtId="167" fontId="58" fillId="0" borderId="5" xfId="3" applyNumberFormat="1" applyFont="1" applyFill="1" applyBorder="1" applyAlignment="1"/>
    <xf numFmtId="3" fontId="33" fillId="0" borderId="5" xfId="702" applyNumberFormat="1" applyFont="1" applyFill="1" applyBorder="1" applyAlignment="1">
      <alignment horizontal="left" wrapText="1"/>
    </xf>
    <xf numFmtId="167" fontId="115" fillId="0" borderId="5" xfId="3" applyNumberFormat="1" applyFont="1" applyFill="1" applyBorder="1" applyAlignment="1"/>
    <xf numFmtId="3" fontId="33" fillId="0" borderId="5" xfId="702" applyNumberFormat="1" applyFont="1" applyFill="1" applyBorder="1" applyAlignment="1">
      <alignment horizontal="justify" wrapText="1"/>
    </xf>
    <xf numFmtId="167" fontId="116" fillId="0" borderId="5" xfId="3" applyNumberFormat="1" applyFont="1" applyFill="1" applyBorder="1" applyAlignment="1"/>
    <xf numFmtId="0" fontId="36" fillId="0" borderId="5" xfId="702" applyFont="1" applyFill="1" applyBorder="1" applyAlignment="1">
      <alignment wrapText="1"/>
    </xf>
    <xf numFmtId="3" fontId="46" fillId="0" borderId="5" xfId="2" applyNumberFormat="1" applyFont="1" applyFill="1" applyBorder="1" applyAlignment="1"/>
    <xf numFmtId="167" fontId="117" fillId="0" borderId="5" xfId="3" applyNumberFormat="1" applyFont="1" applyFill="1" applyBorder="1" applyAlignment="1"/>
    <xf numFmtId="167" fontId="44" fillId="0" borderId="5" xfId="3" applyNumberFormat="1" applyFont="1" applyFill="1" applyBorder="1" applyAlignment="1"/>
    <xf numFmtId="0" fontId="118" fillId="0" borderId="22" xfId="703" quotePrefix="1" applyNumberFormat="1" applyFont="1" applyFill="1" applyBorder="1" applyAlignment="1">
      <alignment horizontal="left" vertical="center" wrapText="1"/>
    </xf>
    <xf numFmtId="3" fontId="118" fillId="0" borderId="5" xfId="2" applyNumberFormat="1" applyFont="1" applyFill="1" applyBorder="1" applyAlignment="1"/>
    <xf numFmtId="167" fontId="57" fillId="0" borderId="5" xfId="3" applyNumberFormat="1" applyFont="1" applyFill="1" applyBorder="1" applyAlignment="1"/>
    <xf numFmtId="167" fontId="119" fillId="0" borderId="5" xfId="3" applyNumberFormat="1" applyFont="1" applyFill="1" applyBorder="1" applyAlignment="1"/>
    <xf numFmtId="167" fontId="120" fillId="0" borderId="5" xfId="3" applyNumberFormat="1" applyFont="1" applyFill="1" applyBorder="1" applyAlignment="1"/>
    <xf numFmtId="167" fontId="121" fillId="0" borderId="5" xfId="3" applyNumberFormat="1" applyFont="1" applyFill="1" applyBorder="1" applyAlignment="1"/>
    <xf numFmtId="3" fontId="33" fillId="0" borderId="5" xfId="702" applyNumberFormat="1" applyFont="1" applyFill="1" applyBorder="1" applyAlignment="1">
      <alignment wrapText="1"/>
    </xf>
    <xf numFmtId="167" fontId="122" fillId="0" borderId="5" xfId="3" applyNumberFormat="1" applyFont="1" applyFill="1" applyBorder="1" applyAlignment="1"/>
    <xf numFmtId="3" fontId="33" fillId="0" borderId="5" xfId="4" applyNumberFormat="1" applyFont="1" applyFill="1" applyBorder="1" applyAlignment="1"/>
    <xf numFmtId="167" fontId="123" fillId="0" borderId="5" xfId="3" applyNumberFormat="1" applyFont="1" applyFill="1" applyBorder="1" applyAlignment="1"/>
    <xf numFmtId="3" fontId="33" fillId="0" borderId="5" xfId="702" applyNumberFormat="1" applyFont="1" applyFill="1" applyBorder="1" applyAlignment="1">
      <alignment horizontal="justify"/>
    </xf>
    <xf numFmtId="0" fontId="49" fillId="0" borderId="22" xfId="703" quotePrefix="1" applyNumberFormat="1" applyFont="1" applyFill="1" applyBorder="1" applyAlignment="1">
      <alignment horizontal="left" vertical="center" wrapText="1"/>
    </xf>
    <xf numFmtId="3" fontId="49" fillId="0" borderId="5" xfId="1" applyNumberFormat="1" applyFont="1" applyFill="1" applyBorder="1" applyAlignment="1">
      <alignment horizontal="right" wrapText="1"/>
    </xf>
    <xf numFmtId="0" fontId="124" fillId="3" borderId="5" xfId="5" applyFont="1" applyFill="1" applyBorder="1" applyAlignment="1">
      <alignment horizontal="left" wrapText="1"/>
    </xf>
    <xf numFmtId="3" fontId="124" fillId="3" borderId="5" xfId="5" applyNumberFormat="1" applyFont="1" applyFill="1" applyBorder="1" applyAlignment="1">
      <alignment horizontal="right" wrapText="1"/>
    </xf>
    <xf numFmtId="167" fontId="14" fillId="3" borderId="5" xfId="3" applyNumberFormat="1" applyFont="1" applyFill="1" applyBorder="1" applyAlignment="1"/>
    <xf numFmtId="164" fontId="70" fillId="3" borderId="5" xfId="702" applyNumberFormat="1" applyFont="1" applyFill="1" applyBorder="1" applyAlignment="1"/>
    <xf numFmtId="164" fontId="61" fillId="3" borderId="5" xfId="702" applyNumberFormat="1" applyFont="1" applyFill="1" applyBorder="1" applyAlignment="1"/>
    <xf numFmtId="3" fontId="71" fillId="3" borderId="5" xfId="5" applyNumberFormat="1" applyFont="1" applyFill="1" applyBorder="1" applyAlignment="1">
      <alignment horizontal="right" wrapText="1"/>
    </xf>
    <xf numFmtId="3" fontId="65" fillId="0" borderId="5" xfId="5" applyNumberFormat="1" applyFont="1" applyFill="1" applyBorder="1" applyAlignment="1">
      <alignment horizontal="right" wrapText="1"/>
    </xf>
    <xf numFmtId="164" fontId="41" fillId="0" borderId="5" xfId="702" applyNumberFormat="1" applyFont="1" applyFill="1" applyBorder="1" applyAlignment="1"/>
    <xf numFmtId="3" fontId="58" fillId="0" borderId="5" xfId="702" applyNumberFormat="1" applyFont="1" applyFill="1" applyBorder="1" applyAlignment="1">
      <alignment horizontal="right" wrapText="1"/>
    </xf>
    <xf numFmtId="3" fontId="56" fillId="0" borderId="5" xfId="702" applyNumberFormat="1" applyFont="1" applyFill="1" applyBorder="1" applyAlignment="1">
      <alignment horizontal="right" wrapText="1"/>
    </xf>
    <xf numFmtId="167" fontId="40" fillId="0" borderId="5" xfId="3" applyNumberFormat="1" applyFont="1" applyFill="1" applyBorder="1" applyAlignment="1"/>
    <xf numFmtId="0" fontId="12" fillId="3" borderId="5" xfId="702" applyFont="1" applyFill="1" applyBorder="1" applyAlignment="1">
      <alignment wrapText="1"/>
    </xf>
    <xf numFmtId="3" fontId="9" fillId="3" borderId="5" xfId="3" applyNumberFormat="1" applyFont="1" applyFill="1" applyBorder="1" applyAlignment="1"/>
    <xf numFmtId="165" fontId="12" fillId="3" borderId="5" xfId="702" applyNumberFormat="1" applyFont="1" applyFill="1" applyBorder="1" applyAlignment="1">
      <alignment horizontal="right" wrapText="1"/>
    </xf>
    <xf numFmtId="3" fontId="70" fillId="3" borderId="5" xfId="3" applyNumberFormat="1" applyFont="1" applyFill="1" applyBorder="1" applyAlignment="1"/>
    <xf numFmtId="167" fontId="12" fillId="3" borderId="5" xfId="3" applyNumberFormat="1" applyFont="1" applyFill="1" applyBorder="1" applyAlignment="1"/>
    <xf numFmtId="3" fontId="71" fillId="0" borderId="5" xfId="5" applyNumberFormat="1" applyFont="1" applyFill="1" applyBorder="1" applyAlignment="1">
      <alignment horizontal="right" wrapText="1"/>
    </xf>
    <xf numFmtId="0" fontId="49" fillId="0" borderId="5" xfId="7" applyFont="1" applyFill="1" applyBorder="1" applyAlignment="1">
      <alignment horizontal="left" wrapText="1" shrinkToFit="1"/>
    </xf>
    <xf numFmtId="167" fontId="63" fillId="0" borderId="5" xfId="3" applyNumberFormat="1" applyFont="1" applyFill="1" applyBorder="1" applyAlignment="1"/>
    <xf numFmtId="3" fontId="65" fillId="0" borderId="5" xfId="2" applyNumberFormat="1" applyFont="1" applyFill="1" applyBorder="1" applyAlignment="1"/>
    <xf numFmtId="3" fontId="48" fillId="0" borderId="5" xfId="2" applyNumberFormat="1" applyFont="1" applyFill="1" applyBorder="1" applyAlignment="1"/>
    <xf numFmtId="3" fontId="71" fillId="0" borderId="5" xfId="2" applyNumberFormat="1" applyFont="1" applyFill="1" applyBorder="1" applyAlignment="1"/>
    <xf numFmtId="167" fontId="125" fillId="0" borderId="5" xfId="3" applyNumberFormat="1" applyFont="1" applyFill="1" applyBorder="1" applyAlignment="1"/>
    <xf numFmtId="0" fontId="9" fillId="3" borderId="23" xfId="702" applyFont="1" applyFill="1" applyBorder="1" applyAlignment="1">
      <alignment wrapText="1"/>
    </xf>
    <xf numFmtId="0" fontId="5" fillId="0" borderId="0" xfId="702" applyFont="1" applyFill="1" applyBorder="1" applyAlignment="1">
      <alignment wrapText="1"/>
    </xf>
    <xf numFmtId="165" fontId="9" fillId="0" borderId="0" xfId="3" applyNumberFormat="1" applyFont="1" applyFill="1" applyBorder="1" applyAlignment="1"/>
    <xf numFmtId="167" fontId="60" fillId="0" borderId="0" xfId="3" applyNumberFormat="1" applyFont="1" applyFill="1" applyBorder="1" applyAlignment="1"/>
    <xf numFmtId="167" fontId="61" fillId="0" borderId="0" xfId="3" applyNumberFormat="1" applyFont="1" applyFill="1" applyBorder="1" applyAlignment="1"/>
    <xf numFmtId="3" fontId="61" fillId="0" borderId="0" xfId="702" applyNumberFormat="1" applyFont="1" applyFill="1" applyBorder="1" applyAlignment="1"/>
    <xf numFmtId="164" fontId="61" fillId="0" borderId="0" xfId="702" applyNumberFormat="1" applyFont="1" applyFill="1" applyBorder="1" applyAlignment="1"/>
    <xf numFmtId="167" fontId="67" fillId="0" borderId="0" xfId="3" applyNumberFormat="1" applyFont="1" applyFill="1" applyBorder="1" applyAlignment="1"/>
    <xf numFmtId="0" fontId="19" fillId="0" borderId="0" xfId="702" applyFont="1" applyFill="1"/>
    <xf numFmtId="0" fontId="38" fillId="0" borderId="17" xfId="0" applyFont="1" applyFill="1" applyBorder="1" applyAlignment="1">
      <alignment horizontal="center" wrapText="1"/>
    </xf>
    <xf numFmtId="0" fontId="30" fillId="3" borderId="4" xfId="10" applyNumberFormat="1" applyFont="1" applyFill="1" applyBorder="1" applyAlignment="1">
      <alignment horizontal="left" wrapText="1" indent="2" shrinkToFit="1"/>
    </xf>
    <xf numFmtId="3" fontId="23" fillId="3" borderId="4" xfId="0" applyNumberFormat="1" applyFont="1" applyFill="1" applyBorder="1" applyAlignment="1">
      <alignment horizontal="right" wrapText="1"/>
    </xf>
    <xf numFmtId="167" fontId="9" fillId="3" borderId="4" xfId="0" applyNumberFormat="1" applyFont="1" applyFill="1" applyBorder="1" applyAlignment="1">
      <alignment wrapText="1"/>
    </xf>
    <xf numFmtId="0" fontId="126" fillId="0" borderId="5" xfId="10" applyNumberFormat="1" applyFont="1" applyBorder="1" applyAlignment="1">
      <alignment horizontal="left" wrapText="1" indent="3" shrinkToFit="1"/>
    </xf>
    <xf numFmtId="3" fontId="23" fillId="0" borderId="5" xfId="0" applyNumberFormat="1" applyFont="1" applyBorder="1" applyAlignment="1">
      <alignment horizontal="right" wrapText="1"/>
    </xf>
    <xf numFmtId="167" fontId="9" fillId="0" borderId="5" xfId="0" applyNumberFormat="1" applyFont="1" applyFill="1" applyBorder="1" applyAlignment="1">
      <alignment wrapText="1"/>
    </xf>
    <xf numFmtId="0" fontId="13" fillId="0" borderId="5" xfId="10" applyNumberFormat="1" applyFont="1" applyBorder="1" applyAlignment="1">
      <alignment horizontal="left" wrapText="1" indent="4" shrinkToFit="1"/>
    </xf>
    <xf numFmtId="3" fontId="21" fillId="0" borderId="5" xfId="0" applyNumberFormat="1" applyFont="1" applyBorder="1" applyAlignment="1">
      <alignment horizontal="right" wrapText="1"/>
    </xf>
    <xf numFmtId="167" fontId="20" fillId="0" borderId="5" xfId="0" applyNumberFormat="1" applyFont="1" applyFill="1" applyBorder="1" applyAlignment="1">
      <alignment wrapText="1"/>
    </xf>
    <xf numFmtId="0" fontId="13" fillId="0" borderId="5" xfId="10" applyNumberFormat="1" applyFont="1" applyBorder="1" applyAlignment="1">
      <alignment horizontal="left" wrapText="1" indent="5" shrinkToFit="1"/>
    </xf>
    <xf numFmtId="0" fontId="32" fillId="0" borderId="5" xfId="10" applyNumberFormat="1" applyFont="1" applyFill="1" applyBorder="1" applyAlignment="1">
      <alignment horizontal="left" wrapText="1" indent="4" shrinkToFit="1"/>
    </xf>
    <xf numFmtId="3" fontId="21" fillId="0" borderId="5" xfId="0" applyNumberFormat="1" applyFont="1" applyFill="1" applyBorder="1" applyAlignment="1">
      <alignment horizontal="right" wrapText="1"/>
    </xf>
    <xf numFmtId="0" fontId="32" fillId="0" borderId="5" xfId="10" applyNumberFormat="1" applyFont="1" applyBorder="1" applyAlignment="1">
      <alignment horizontal="left" wrapText="1" indent="5" shrinkToFit="1"/>
    </xf>
    <xf numFmtId="0" fontId="32" fillId="0" borderId="5" xfId="10" applyNumberFormat="1" applyFont="1" applyBorder="1" applyAlignment="1">
      <alignment horizontal="left" wrapText="1" indent="6" shrinkToFit="1"/>
    </xf>
    <xf numFmtId="0" fontId="32" fillId="0" borderId="5" xfId="10" quotePrefix="1" applyNumberFormat="1" applyFont="1" applyBorder="1" applyAlignment="1">
      <alignment horizontal="left" wrapText="1" indent="6" shrinkToFit="1"/>
    </xf>
    <xf numFmtId="0" fontId="33" fillId="0" borderId="5" xfId="10" applyNumberFormat="1" applyFont="1" applyBorder="1" applyAlignment="1">
      <alignment horizontal="left" wrapText="1" indent="3" shrinkToFit="1"/>
    </xf>
    <xf numFmtId="0" fontId="32" fillId="0" borderId="5" xfId="10" applyNumberFormat="1" applyFont="1" applyBorder="1" applyAlignment="1">
      <alignment horizontal="left" wrapText="1" indent="4" shrinkToFit="1"/>
    </xf>
    <xf numFmtId="3" fontId="127" fillId="0" borderId="5" xfId="10" applyNumberFormat="1" applyFont="1" applyBorder="1" applyAlignment="1">
      <alignment wrapText="1" shrinkToFit="1"/>
    </xf>
    <xf numFmtId="167" fontId="37" fillId="0" borderId="5" xfId="0" applyNumberFormat="1" applyFont="1" applyFill="1" applyBorder="1" applyAlignment="1">
      <alignment wrapText="1"/>
    </xf>
    <xf numFmtId="0" fontId="13" fillId="0" borderId="5" xfId="10" applyNumberFormat="1" applyFont="1" applyBorder="1" applyAlignment="1">
      <alignment horizontal="left" wrapText="1" indent="6" shrinkToFit="1"/>
    </xf>
    <xf numFmtId="3" fontId="21" fillId="0" borderId="0" xfId="0" applyNumberFormat="1" applyFont="1" applyBorder="1" applyAlignment="1">
      <alignment horizontal="right" wrapText="1"/>
    </xf>
    <xf numFmtId="3" fontId="23" fillId="3" borderId="24" xfId="0" applyNumberFormat="1" applyFont="1" applyFill="1" applyBorder="1" applyAlignment="1">
      <alignment horizontal="right" wrapText="1"/>
    </xf>
    <xf numFmtId="3" fontId="23" fillId="0" borderId="25" xfId="0" applyNumberFormat="1" applyFont="1" applyBorder="1" applyAlignment="1">
      <alignment horizontal="right" wrapText="1"/>
    </xf>
    <xf numFmtId="3" fontId="21" fillId="0" borderId="25" xfId="0" applyNumberFormat="1" applyFont="1" applyFill="1" applyBorder="1" applyAlignment="1">
      <alignment horizontal="right" wrapText="1"/>
    </xf>
    <xf numFmtId="3" fontId="21" fillId="0" borderId="0" xfId="9" applyNumberFormat="1" applyFont="1" applyFill="1">
      <alignment horizontal="right" vertical="center" wrapText="1" shrinkToFit="1"/>
    </xf>
    <xf numFmtId="3" fontId="13" fillId="0" borderId="0" xfId="10" applyNumberFormat="1" applyFill="1" applyAlignment="1">
      <alignment wrapText="1" shrinkToFit="1"/>
    </xf>
    <xf numFmtId="3" fontId="127" fillId="0" borderId="5" xfId="10" applyNumberFormat="1" applyFont="1" applyFill="1" applyBorder="1" applyAlignment="1">
      <alignment horizontal="right" wrapText="1" shrinkToFit="1"/>
    </xf>
    <xf numFmtId="3" fontId="127" fillId="0" borderId="5" xfId="10" applyNumberFormat="1" applyFont="1" applyFill="1" applyBorder="1" applyAlignment="1">
      <alignment horizontal="right" shrinkToFit="1"/>
    </xf>
    <xf numFmtId="3" fontId="13" fillId="0" borderId="0" xfId="10" applyNumberFormat="1" applyFill="1" applyAlignment="1">
      <alignment horizontal="right" wrapText="1" shrinkToFit="1"/>
    </xf>
    <xf numFmtId="3" fontId="128" fillId="0" borderId="5" xfId="10" applyNumberFormat="1" applyFont="1" applyFill="1" applyBorder="1" applyAlignment="1">
      <alignment wrapText="1" shrinkToFit="1"/>
    </xf>
    <xf numFmtId="167" fontId="42" fillId="0" borderId="5" xfId="0" applyNumberFormat="1" applyFont="1" applyFill="1" applyBorder="1" applyAlignment="1">
      <alignment wrapText="1"/>
    </xf>
    <xf numFmtId="3" fontId="127" fillId="0" borderId="5" xfId="10" applyNumberFormat="1" applyFont="1" applyFill="1" applyBorder="1" applyAlignment="1">
      <alignment wrapText="1" shrinkToFit="1"/>
    </xf>
    <xf numFmtId="0" fontId="32" fillId="0" borderId="5" xfId="10" applyNumberFormat="1" applyFont="1" applyFill="1" applyBorder="1" applyAlignment="1">
      <alignment horizontal="left" wrapText="1" indent="5" shrinkToFit="1"/>
    </xf>
    <xf numFmtId="0" fontId="32" fillId="0" borderId="5" xfId="10" applyNumberFormat="1" applyFont="1" applyFill="1" applyBorder="1" applyAlignment="1">
      <alignment horizontal="left" wrapText="1" indent="6" shrinkToFit="1"/>
    </xf>
    <xf numFmtId="3" fontId="23" fillId="3" borderId="4" xfId="0" applyNumberFormat="1" applyFont="1" applyFill="1" applyBorder="1" applyAlignment="1">
      <alignment horizontal="right"/>
    </xf>
    <xf numFmtId="167" fontId="12" fillId="3" borderId="4" xfId="0" applyNumberFormat="1" applyFont="1" applyFill="1" applyBorder="1" applyAlignment="1"/>
    <xf numFmtId="0" fontId="13" fillId="0" borderId="5" xfId="10" applyNumberFormat="1" applyFont="1" applyBorder="1" applyAlignment="1">
      <alignment horizontal="left" wrapText="1" indent="3" shrinkToFit="1"/>
    </xf>
    <xf numFmtId="3" fontId="23" fillId="0" borderId="5" xfId="0" applyNumberFormat="1" applyFont="1" applyFill="1" applyBorder="1" applyAlignment="1">
      <alignment horizontal="right"/>
    </xf>
    <xf numFmtId="167" fontId="12" fillId="0" borderId="5" xfId="0" applyNumberFormat="1" applyFont="1" applyFill="1" applyBorder="1" applyAlignment="1"/>
    <xf numFmtId="3" fontId="21" fillId="0" borderId="5" xfId="0" applyNumberFormat="1" applyFont="1" applyFill="1" applyBorder="1" applyAlignment="1">
      <alignment horizontal="right"/>
    </xf>
    <xf numFmtId="167" fontId="110" fillId="0" borderId="5" xfId="0" applyNumberFormat="1" applyFont="1" applyFill="1" applyBorder="1" applyAlignment="1"/>
    <xf numFmtId="3" fontId="129" fillId="0" borderId="5" xfId="10" applyNumberFormat="1" applyFont="1" applyBorder="1" applyAlignment="1">
      <alignment wrapText="1" shrinkToFit="1"/>
    </xf>
    <xf numFmtId="3" fontId="21" fillId="0" borderId="5" xfId="10" applyNumberFormat="1" applyFont="1" applyBorder="1" applyAlignment="1">
      <alignment wrapText="1" shrinkToFit="1"/>
    </xf>
    <xf numFmtId="167" fontId="20" fillId="0" borderId="5" xfId="0" applyNumberFormat="1" applyFont="1" applyFill="1" applyBorder="1" applyAlignment="1"/>
    <xf numFmtId="3" fontId="128" fillId="0" borderId="5" xfId="10" applyNumberFormat="1" applyFont="1" applyBorder="1" applyAlignment="1">
      <alignment wrapText="1" shrinkToFit="1"/>
    </xf>
    <xf numFmtId="167" fontId="110" fillId="0" borderId="19" xfId="0" applyNumberFormat="1" applyFont="1" applyFill="1" applyBorder="1" applyAlignment="1"/>
    <xf numFmtId="0" fontId="28" fillId="0" borderId="0" xfId="0" applyFont="1" applyFill="1" applyAlignment="1">
      <alignment horizontal="center" wrapText="1"/>
    </xf>
    <xf numFmtId="0" fontId="108" fillId="0" borderId="0" xfId="0" applyFont="1" applyAlignment="1">
      <alignment horizontal="left" wrapText="1"/>
    </xf>
    <xf numFmtId="0" fontId="109" fillId="0" borderId="0" xfId="0" applyFont="1" applyAlignment="1">
      <alignment horizontal="left" wrapText="1"/>
    </xf>
    <xf numFmtId="0" fontId="1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21" xfId="702" applyFont="1" applyFill="1" applyBorder="1" applyAlignment="1">
      <alignment horizontal="left" wrapText="1"/>
    </xf>
    <xf numFmtId="0" fontId="25" fillId="0" borderId="0" xfId="0" applyFont="1" applyFill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25" fillId="0" borderId="0" xfId="0" applyFont="1" applyFill="1" applyAlignment="1">
      <alignment horizontal="center"/>
    </xf>
  </cellXfs>
  <cellStyles count="704">
    <cellStyle name="20% - Accent1 2" xfId="74"/>
    <cellStyle name="20% - Accent2 2" xfId="75"/>
    <cellStyle name="20% - Accent3 2" xfId="76"/>
    <cellStyle name="20% - Accent4 2" xfId="77"/>
    <cellStyle name="20% - Accent5 2" xfId="78"/>
    <cellStyle name="20% - Accent6 2" xfId="79"/>
    <cellStyle name="40% - Accent1 2" xfId="80"/>
    <cellStyle name="40% - Accent2 2" xfId="81"/>
    <cellStyle name="40% - Accent3 2" xfId="82"/>
    <cellStyle name="40% - Accent4 2" xfId="83"/>
    <cellStyle name="40% - Accent5 2" xfId="84"/>
    <cellStyle name="40% - Accent6 2" xfId="85"/>
    <cellStyle name="60% - Accent1 2" xfId="86"/>
    <cellStyle name="60% - Accent2 2" xfId="87"/>
    <cellStyle name="60% - Accent3 2" xfId="88"/>
    <cellStyle name="60% - Accent4 2" xfId="89"/>
    <cellStyle name="60% - Accent5 2" xfId="90"/>
    <cellStyle name="60% - Accent6 2" xfId="91"/>
    <cellStyle name="Accent1 - 20%" xfId="93"/>
    <cellStyle name="Accent1 - 40%" xfId="94"/>
    <cellStyle name="Accent1 - 60%" xfId="95"/>
    <cellStyle name="Accent1 10" xfId="367"/>
    <cellStyle name="Accent1 11" xfId="372"/>
    <cellStyle name="Accent1 12" xfId="366"/>
    <cellStyle name="Accent1 13" xfId="382"/>
    <cellStyle name="Accent1 14" xfId="393"/>
    <cellStyle name="Accent1 15" xfId="398"/>
    <cellStyle name="Accent1 16" xfId="404"/>
    <cellStyle name="Accent1 17" xfId="409"/>
    <cellStyle name="Accent1 18" xfId="414"/>
    <cellStyle name="Accent1 19" xfId="417"/>
    <cellStyle name="Accent1 2" xfId="92"/>
    <cellStyle name="Accent1 20" xfId="424"/>
    <cellStyle name="Accent1 21" xfId="429"/>
    <cellStyle name="Accent1 22" xfId="434"/>
    <cellStyle name="Accent1 23" xfId="439"/>
    <cellStyle name="Accent1 24" xfId="444"/>
    <cellStyle name="Accent1 25" xfId="449"/>
    <cellStyle name="Accent1 26" xfId="454"/>
    <cellStyle name="Accent1 27" xfId="459"/>
    <cellStyle name="Accent1 28" xfId="464"/>
    <cellStyle name="Accent1 29" xfId="469"/>
    <cellStyle name="Accent1 3" xfId="249"/>
    <cellStyle name="Accent1 30" xfId="473"/>
    <cellStyle name="Accent1 31" xfId="478"/>
    <cellStyle name="Accent1 32" xfId="482"/>
    <cellStyle name="Accent1 33" xfId="486"/>
    <cellStyle name="Accent1 34" xfId="491"/>
    <cellStyle name="Accent1 35" xfId="495"/>
    <cellStyle name="Accent1 36" xfId="499"/>
    <cellStyle name="Accent1 37" xfId="503"/>
    <cellStyle name="Accent1 38" xfId="506"/>
    <cellStyle name="Accent1 39" xfId="510"/>
    <cellStyle name="Accent1 4" xfId="262"/>
    <cellStyle name="Accent1 40" xfId="514"/>
    <cellStyle name="Accent1 41" xfId="517"/>
    <cellStyle name="Accent1 42" xfId="520"/>
    <cellStyle name="Accent1 43" xfId="522"/>
    <cellStyle name="Accent1 44" xfId="524"/>
    <cellStyle name="Accent1 45" xfId="526"/>
    <cellStyle name="Accent1 46" xfId="528"/>
    <cellStyle name="Accent1 47" xfId="591"/>
    <cellStyle name="Accent1 48" xfId="597"/>
    <cellStyle name="Accent1 49" xfId="602"/>
    <cellStyle name="Accent1 5" xfId="332"/>
    <cellStyle name="Accent1 50" xfId="605"/>
    <cellStyle name="Accent1 51" xfId="612"/>
    <cellStyle name="Accent1 52" xfId="617"/>
    <cellStyle name="Accent1 53" xfId="622"/>
    <cellStyle name="Accent1 54" xfId="626"/>
    <cellStyle name="Accent1 55" xfId="631"/>
    <cellStyle name="Accent1 56" xfId="636"/>
    <cellStyle name="Accent1 57" xfId="641"/>
    <cellStyle name="Accent1 58" xfId="646"/>
    <cellStyle name="Accent1 59" xfId="651"/>
    <cellStyle name="Accent1 6" xfId="346"/>
    <cellStyle name="Accent1 60" xfId="654"/>
    <cellStyle name="Accent1 61" xfId="659"/>
    <cellStyle name="Accent1 62" xfId="662"/>
    <cellStyle name="Accent1 63" xfId="665"/>
    <cellStyle name="Accent1 64" xfId="671"/>
    <cellStyle name="Accent1 65" xfId="675"/>
    <cellStyle name="Accent1 66" xfId="679"/>
    <cellStyle name="Accent1 67" xfId="674"/>
    <cellStyle name="Accent1 68" xfId="687"/>
    <cellStyle name="Accent1 69" xfId="690"/>
    <cellStyle name="Accent1 7" xfId="351"/>
    <cellStyle name="Accent1 70" xfId="693"/>
    <cellStyle name="Accent1 71" xfId="695"/>
    <cellStyle name="Accent1 72" xfId="697"/>
    <cellStyle name="Accent1 73" xfId="699"/>
    <cellStyle name="Accent1 74" xfId="701"/>
    <cellStyle name="Accent1 8" xfId="357"/>
    <cellStyle name="Accent1 9" xfId="362"/>
    <cellStyle name="Accent2 - 20%" xfId="97"/>
    <cellStyle name="Accent2 - 40%" xfId="98"/>
    <cellStyle name="Accent2 - 60%" xfId="99"/>
    <cellStyle name="Accent2 10" xfId="364"/>
    <cellStyle name="Accent2 11" xfId="368"/>
    <cellStyle name="Accent2 12" xfId="355"/>
    <cellStyle name="Accent2 13" xfId="378"/>
    <cellStyle name="Accent2 14" xfId="389"/>
    <cellStyle name="Accent2 15" xfId="394"/>
    <cellStyle name="Accent2 16" xfId="400"/>
    <cellStyle name="Accent2 17" xfId="405"/>
    <cellStyle name="Accent2 18" xfId="410"/>
    <cellStyle name="Accent2 19" xfId="407"/>
    <cellStyle name="Accent2 2" xfId="96"/>
    <cellStyle name="Accent2 20" xfId="420"/>
    <cellStyle name="Accent2 21" xfId="425"/>
    <cellStyle name="Accent2 22" xfId="430"/>
    <cellStyle name="Accent2 23" xfId="435"/>
    <cellStyle name="Accent2 24" xfId="440"/>
    <cellStyle name="Accent2 25" xfId="445"/>
    <cellStyle name="Accent2 26" xfId="450"/>
    <cellStyle name="Accent2 27" xfId="455"/>
    <cellStyle name="Accent2 28" xfId="460"/>
    <cellStyle name="Accent2 29" xfId="465"/>
    <cellStyle name="Accent2 3" xfId="250"/>
    <cellStyle name="Accent2 30" xfId="470"/>
    <cellStyle name="Accent2 31" xfId="474"/>
    <cellStyle name="Accent2 32" xfId="479"/>
    <cellStyle name="Accent2 33" xfId="483"/>
    <cellStyle name="Accent2 34" xfId="487"/>
    <cellStyle name="Accent2 35" xfId="492"/>
    <cellStyle name="Accent2 36" xfId="496"/>
    <cellStyle name="Accent2 37" xfId="500"/>
    <cellStyle name="Accent2 38" xfId="504"/>
    <cellStyle name="Accent2 39" xfId="507"/>
    <cellStyle name="Accent2 4" xfId="266"/>
    <cellStyle name="Accent2 40" xfId="512"/>
    <cellStyle name="Accent2 41" xfId="515"/>
    <cellStyle name="Accent2 42" xfId="518"/>
    <cellStyle name="Accent2 43" xfId="521"/>
    <cellStyle name="Accent2 44" xfId="523"/>
    <cellStyle name="Accent2 45" xfId="525"/>
    <cellStyle name="Accent2 46" xfId="532"/>
    <cellStyle name="Accent2 47" xfId="587"/>
    <cellStyle name="Accent2 48" xfId="593"/>
    <cellStyle name="Accent2 49" xfId="598"/>
    <cellStyle name="Accent2 5" xfId="327"/>
    <cellStyle name="Accent2 50" xfId="595"/>
    <cellStyle name="Accent2 51" xfId="608"/>
    <cellStyle name="Accent2 52" xfId="613"/>
    <cellStyle name="Accent2 53" xfId="618"/>
    <cellStyle name="Accent2 54" xfId="616"/>
    <cellStyle name="Accent2 55" xfId="628"/>
    <cellStyle name="Accent2 56" xfId="632"/>
    <cellStyle name="Accent2 57" xfId="637"/>
    <cellStyle name="Accent2 58" xfId="642"/>
    <cellStyle name="Accent2 59" xfId="647"/>
    <cellStyle name="Accent2 6" xfId="342"/>
    <cellStyle name="Accent2 60" xfId="645"/>
    <cellStyle name="Accent2 61" xfId="655"/>
    <cellStyle name="Accent2 62" xfId="660"/>
    <cellStyle name="Accent2 63" xfId="658"/>
    <cellStyle name="Accent2 64" xfId="667"/>
    <cellStyle name="Accent2 65" xfId="672"/>
    <cellStyle name="Accent2 66" xfId="676"/>
    <cellStyle name="Accent2 67" xfId="663"/>
    <cellStyle name="Accent2 68" xfId="684"/>
    <cellStyle name="Accent2 69" xfId="688"/>
    <cellStyle name="Accent2 7" xfId="347"/>
    <cellStyle name="Accent2 70" xfId="691"/>
    <cellStyle name="Accent2 71" xfId="694"/>
    <cellStyle name="Accent2 72" xfId="696"/>
    <cellStyle name="Accent2 73" xfId="698"/>
    <cellStyle name="Accent2 74" xfId="700"/>
    <cellStyle name="Accent2 8" xfId="353"/>
    <cellStyle name="Accent2 9" xfId="358"/>
    <cellStyle name="Accent3 - 20%" xfId="101"/>
    <cellStyle name="Accent3 - 40%" xfId="102"/>
    <cellStyle name="Accent3 - 60%" xfId="103"/>
    <cellStyle name="Accent3 10" xfId="345"/>
    <cellStyle name="Accent3 11" xfId="350"/>
    <cellStyle name="Accent3 12" xfId="340"/>
    <cellStyle name="Accent3 13" xfId="373"/>
    <cellStyle name="Accent3 14" xfId="385"/>
    <cellStyle name="Accent3 15" xfId="377"/>
    <cellStyle name="Accent3 16" xfId="388"/>
    <cellStyle name="Accent3 17" xfId="381"/>
    <cellStyle name="Accent3 18" xfId="392"/>
    <cellStyle name="Accent3 19" xfId="395"/>
    <cellStyle name="Accent3 2" xfId="100"/>
    <cellStyle name="Accent3 20" xfId="412"/>
    <cellStyle name="Accent3 21" xfId="406"/>
    <cellStyle name="Accent3 22" xfId="419"/>
    <cellStyle name="Accent3 23" xfId="416"/>
    <cellStyle name="Accent3 24" xfId="423"/>
    <cellStyle name="Accent3 25" xfId="428"/>
    <cellStyle name="Accent3 26" xfId="433"/>
    <cellStyle name="Accent3 27" xfId="438"/>
    <cellStyle name="Accent3 28" xfId="443"/>
    <cellStyle name="Accent3 29" xfId="448"/>
    <cellStyle name="Accent3 3" xfId="251"/>
    <cellStyle name="Accent3 30" xfId="453"/>
    <cellStyle name="Accent3 31" xfId="458"/>
    <cellStyle name="Accent3 32" xfId="463"/>
    <cellStyle name="Accent3 33" xfId="468"/>
    <cellStyle name="Accent3 34" xfId="472"/>
    <cellStyle name="Accent3 35" xfId="477"/>
    <cellStyle name="Accent3 36" xfId="481"/>
    <cellStyle name="Accent3 37" xfId="485"/>
    <cellStyle name="Accent3 38" xfId="490"/>
    <cellStyle name="Accent3 39" xfId="494"/>
    <cellStyle name="Accent3 4" xfId="270"/>
    <cellStyle name="Accent3 40" xfId="498"/>
    <cellStyle name="Accent3 41" xfId="502"/>
    <cellStyle name="Accent3 42" xfId="505"/>
    <cellStyle name="Accent3 43" xfId="509"/>
    <cellStyle name="Accent3 44" xfId="519"/>
    <cellStyle name="Accent3 45" xfId="516"/>
    <cellStyle name="Accent3 46" xfId="536"/>
    <cellStyle name="Accent3 47" xfId="584"/>
    <cellStyle name="Accent3 48" xfId="531"/>
    <cellStyle name="Accent3 49" xfId="586"/>
    <cellStyle name="Accent3 5" xfId="323"/>
    <cellStyle name="Accent3 50" xfId="530"/>
    <cellStyle name="Accent3 51" xfId="600"/>
    <cellStyle name="Accent3 52" xfId="594"/>
    <cellStyle name="Accent3 53" xfId="607"/>
    <cellStyle name="Accent3 54" xfId="603"/>
    <cellStyle name="Accent3 55" xfId="619"/>
    <cellStyle name="Accent3 56" xfId="615"/>
    <cellStyle name="Accent3 57" xfId="627"/>
    <cellStyle name="Accent3 58" xfId="625"/>
    <cellStyle name="Accent3 59" xfId="630"/>
    <cellStyle name="Accent3 6" xfId="338"/>
    <cellStyle name="Accent3 60" xfId="634"/>
    <cellStyle name="Accent3 61" xfId="648"/>
    <cellStyle name="Accent3 62" xfId="644"/>
    <cellStyle name="Accent3 63" xfId="650"/>
    <cellStyle name="Accent3 64" xfId="661"/>
    <cellStyle name="Accent3 65" xfId="657"/>
    <cellStyle name="Accent3 66" xfId="666"/>
    <cellStyle name="Accent3 67" xfId="639"/>
    <cellStyle name="Accent3 68" xfId="681"/>
    <cellStyle name="Accent3 69" xfId="656"/>
    <cellStyle name="Accent3 7" xfId="326"/>
    <cellStyle name="Accent3 70" xfId="683"/>
    <cellStyle name="Accent3 71" xfId="673"/>
    <cellStyle name="Accent3 72" xfId="686"/>
    <cellStyle name="Accent3 73" xfId="689"/>
    <cellStyle name="Accent3 74" xfId="692"/>
    <cellStyle name="Accent3 8" xfId="341"/>
    <cellStyle name="Accent3 9" xfId="331"/>
    <cellStyle name="Accent4 - 20%" xfId="105"/>
    <cellStyle name="Accent4 - 40%" xfId="106"/>
    <cellStyle name="Accent4 - 60%" xfId="107"/>
    <cellStyle name="Accent4 10" xfId="339"/>
    <cellStyle name="Accent4 11" xfId="328"/>
    <cellStyle name="Accent4 12" xfId="267"/>
    <cellStyle name="Accent4 13" xfId="361"/>
    <cellStyle name="Accent4 14" xfId="356"/>
    <cellStyle name="Accent4 15" xfId="370"/>
    <cellStyle name="Accent4 16" xfId="365"/>
    <cellStyle name="Accent4 17" xfId="374"/>
    <cellStyle name="Accent4 18" xfId="386"/>
    <cellStyle name="Accent4 19" xfId="371"/>
    <cellStyle name="Accent4 2" xfId="104"/>
    <cellStyle name="Accent4 20" xfId="401"/>
    <cellStyle name="Accent4 21" xfId="379"/>
    <cellStyle name="Accent4 22" xfId="403"/>
    <cellStyle name="Accent4 23" xfId="396"/>
    <cellStyle name="Accent4 24" xfId="413"/>
    <cellStyle name="Accent4 25" xfId="408"/>
    <cellStyle name="Accent4 26" xfId="421"/>
    <cellStyle name="Accent4 27" xfId="426"/>
    <cellStyle name="Accent4 28" xfId="431"/>
    <cellStyle name="Accent4 29" xfId="436"/>
    <cellStyle name="Accent4 3" xfId="252"/>
    <cellStyle name="Accent4 30" xfId="441"/>
    <cellStyle name="Accent4 31" xfId="446"/>
    <cellStyle name="Accent4 32" xfId="451"/>
    <cellStyle name="Accent4 33" xfId="456"/>
    <cellStyle name="Accent4 34" xfId="461"/>
    <cellStyle name="Accent4 35" xfId="466"/>
    <cellStyle name="Accent4 36" xfId="471"/>
    <cellStyle name="Accent4 37" xfId="475"/>
    <cellStyle name="Accent4 38" xfId="480"/>
    <cellStyle name="Accent4 39" xfId="484"/>
    <cellStyle name="Accent4 4" xfId="274"/>
    <cellStyle name="Accent4 40" xfId="488"/>
    <cellStyle name="Accent4 41" xfId="493"/>
    <cellStyle name="Accent4 42" xfId="497"/>
    <cellStyle name="Accent4 43" xfId="501"/>
    <cellStyle name="Accent4 44" xfId="513"/>
    <cellStyle name="Accent4 45" xfId="508"/>
    <cellStyle name="Accent4 46" xfId="540"/>
    <cellStyle name="Accent4 47" xfId="580"/>
    <cellStyle name="Accent4 48" xfId="537"/>
    <cellStyle name="Accent4 49" xfId="582"/>
    <cellStyle name="Accent4 5" xfId="317"/>
    <cellStyle name="Accent4 50" xfId="538"/>
    <cellStyle name="Accent4 51" xfId="588"/>
    <cellStyle name="Accent4 52" xfId="534"/>
    <cellStyle name="Accent4 53" xfId="590"/>
    <cellStyle name="Accent4 54" xfId="533"/>
    <cellStyle name="Accent4 55" xfId="606"/>
    <cellStyle name="Accent4 56" xfId="592"/>
    <cellStyle name="Accent4 57" xfId="610"/>
    <cellStyle name="Accent4 58" xfId="604"/>
    <cellStyle name="Accent4 59" xfId="620"/>
    <cellStyle name="Accent4 6" xfId="335"/>
    <cellStyle name="Accent4 60" xfId="614"/>
    <cellStyle name="Accent4 61" xfId="629"/>
    <cellStyle name="Accent4 62" xfId="624"/>
    <cellStyle name="Accent4 63" xfId="638"/>
    <cellStyle name="Accent4 64" xfId="643"/>
    <cellStyle name="Accent4 65" xfId="640"/>
    <cellStyle name="Accent4 66" xfId="653"/>
    <cellStyle name="Accent4 67" xfId="579"/>
    <cellStyle name="Accent4 68" xfId="678"/>
    <cellStyle name="Accent4 69" xfId="621"/>
    <cellStyle name="Accent4 7" xfId="321"/>
    <cellStyle name="Accent4 70" xfId="680"/>
    <cellStyle name="Accent4 71" xfId="649"/>
    <cellStyle name="Accent4 72" xfId="682"/>
    <cellStyle name="Accent4 73" xfId="664"/>
    <cellStyle name="Accent4 74" xfId="685"/>
    <cellStyle name="Accent4 8" xfId="336"/>
    <cellStyle name="Accent4 9" xfId="324"/>
    <cellStyle name="Accent5 - 20%" xfId="109"/>
    <cellStyle name="Accent5 - 40%" xfId="110"/>
    <cellStyle name="Accent5 - 60%" xfId="111"/>
    <cellStyle name="Accent5 10" xfId="263"/>
    <cellStyle name="Accent5 11" xfId="315"/>
    <cellStyle name="Accent5 12" xfId="276"/>
    <cellStyle name="Accent5 13" xfId="319"/>
    <cellStyle name="Accent5 14" xfId="337"/>
    <cellStyle name="Accent5 15" xfId="325"/>
    <cellStyle name="Accent5 16" xfId="343"/>
    <cellStyle name="Accent5 17" xfId="348"/>
    <cellStyle name="Accent5 18" xfId="344"/>
    <cellStyle name="Accent5 19" xfId="309"/>
    <cellStyle name="Accent5 2" xfId="108"/>
    <cellStyle name="Accent5 20" xfId="384"/>
    <cellStyle name="Accent5 21" xfId="310"/>
    <cellStyle name="Accent5 22" xfId="387"/>
    <cellStyle name="Accent5 23" xfId="359"/>
    <cellStyle name="Accent5 24" xfId="390"/>
    <cellStyle name="Accent5 25" xfId="369"/>
    <cellStyle name="Accent5 26" xfId="391"/>
    <cellStyle name="Accent5 27" xfId="376"/>
    <cellStyle name="Accent5 28" xfId="402"/>
    <cellStyle name="Accent5 29" xfId="380"/>
    <cellStyle name="Accent5 3" xfId="253"/>
    <cellStyle name="Accent5 30" xfId="411"/>
    <cellStyle name="Accent5 31" xfId="397"/>
    <cellStyle name="Accent5 32" xfId="418"/>
    <cellStyle name="Accent5 33" xfId="415"/>
    <cellStyle name="Accent5 34" xfId="422"/>
    <cellStyle name="Accent5 35" xfId="427"/>
    <cellStyle name="Accent5 36" xfId="432"/>
    <cellStyle name="Accent5 37" xfId="437"/>
    <cellStyle name="Accent5 38" xfId="442"/>
    <cellStyle name="Accent5 39" xfId="447"/>
    <cellStyle name="Accent5 4" xfId="278"/>
    <cellStyle name="Accent5 40" xfId="452"/>
    <cellStyle name="Accent5 41" xfId="457"/>
    <cellStyle name="Accent5 42" xfId="462"/>
    <cellStyle name="Accent5 43" xfId="467"/>
    <cellStyle name="Accent5 44" xfId="489"/>
    <cellStyle name="Accent5 45" xfId="476"/>
    <cellStyle name="Accent5 46" xfId="544"/>
    <cellStyle name="Accent5 47" xfId="576"/>
    <cellStyle name="Accent5 48" xfId="542"/>
    <cellStyle name="Accent5 49" xfId="577"/>
    <cellStyle name="Accent5 5" xfId="311"/>
    <cellStyle name="Accent5 50" xfId="545"/>
    <cellStyle name="Accent5 51" xfId="581"/>
    <cellStyle name="Accent5 52" xfId="543"/>
    <cellStyle name="Accent5 53" xfId="583"/>
    <cellStyle name="Accent5 54" xfId="546"/>
    <cellStyle name="Accent5 55" xfId="585"/>
    <cellStyle name="Accent5 56" xfId="541"/>
    <cellStyle name="Accent5 57" xfId="589"/>
    <cellStyle name="Accent5 58" xfId="539"/>
    <cellStyle name="Accent5 59" xfId="599"/>
    <cellStyle name="Accent5 6" xfId="265"/>
    <cellStyle name="Accent5 60" xfId="549"/>
    <cellStyle name="Accent5 61" xfId="609"/>
    <cellStyle name="Accent5 62" xfId="535"/>
    <cellStyle name="Accent5 63" xfId="601"/>
    <cellStyle name="Accent5 64" xfId="596"/>
    <cellStyle name="Accent5 65" xfId="611"/>
    <cellStyle name="Accent5 66" xfId="623"/>
    <cellStyle name="Accent5 67" xfId="563"/>
    <cellStyle name="Accent5 68" xfId="668"/>
    <cellStyle name="Accent5 69" xfId="564"/>
    <cellStyle name="Accent5 7" xfId="312"/>
    <cellStyle name="Accent5 70" xfId="669"/>
    <cellStyle name="Accent5 71" xfId="565"/>
    <cellStyle name="Accent5 72" xfId="670"/>
    <cellStyle name="Accent5 73" xfId="568"/>
    <cellStyle name="Accent5 74" xfId="677"/>
    <cellStyle name="Accent5 8" xfId="264"/>
    <cellStyle name="Accent5 9" xfId="313"/>
    <cellStyle name="Accent6 - 20%" xfId="113"/>
    <cellStyle name="Accent6 - 40%" xfId="114"/>
    <cellStyle name="Accent6 - 60%" xfId="115"/>
    <cellStyle name="Accent6 10" xfId="273"/>
    <cellStyle name="Accent6 11" xfId="305"/>
    <cellStyle name="Accent6 12" xfId="281"/>
    <cellStyle name="Accent6 13" xfId="304"/>
    <cellStyle name="Accent6 14" xfId="269"/>
    <cellStyle name="Accent6 15" xfId="303"/>
    <cellStyle name="Accent6 16" xfId="275"/>
    <cellStyle name="Accent6 17" xfId="302"/>
    <cellStyle name="Accent6 18" xfId="277"/>
    <cellStyle name="Accent6 19" xfId="299"/>
    <cellStyle name="Accent6 2" xfId="112"/>
    <cellStyle name="Accent6 20" xfId="334"/>
    <cellStyle name="Accent6 21" xfId="298"/>
    <cellStyle name="Accent6 22" xfId="268"/>
    <cellStyle name="Accent6 23" xfId="297"/>
    <cellStyle name="Accent6 24" xfId="279"/>
    <cellStyle name="Accent6 25" xfId="296"/>
    <cellStyle name="Accent6 26" xfId="280"/>
    <cellStyle name="Accent6 27" xfId="295"/>
    <cellStyle name="Accent6 28" xfId="283"/>
    <cellStyle name="Accent6 29" xfId="294"/>
    <cellStyle name="Accent6 3" xfId="254"/>
    <cellStyle name="Accent6 30" xfId="284"/>
    <cellStyle name="Accent6 31" xfId="293"/>
    <cellStyle name="Accent6 32" xfId="285"/>
    <cellStyle name="Accent6 33" xfId="292"/>
    <cellStyle name="Accent6 34" xfId="286"/>
    <cellStyle name="Accent6 35" xfId="291"/>
    <cellStyle name="Accent6 36" xfId="287"/>
    <cellStyle name="Accent6 37" xfId="333"/>
    <cellStyle name="Accent6 38" xfId="288"/>
    <cellStyle name="Accent6 39" xfId="352"/>
    <cellStyle name="Accent6 4" xfId="282"/>
    <cellStyle name="Accent6 40" xfId="289"/>
    <cellStyle name="Accent6 41" xfId="363"/>
    <cellStyle name="Accent6 42" xfId="290"/>
    <cellStyle name="Accent6 43" xfId="383"/>
    <cellStyle name="Accent6 44" xfId="354"/>
    <cellStyle name="Accent6 45" xfId="399"/>
    <cellStyle name="Accent6 46" xfId="548"/>
    <cellStyle name="Accent6 47" xfId="572"/>
    <cellStyle name="Accent6 48" xfId="547"/>
    <cellStyle name="Accent6 49" xfId="571"/>
    <cellStyle name="Accent6 5" xfId="308"/>
    <cellStyle name="Accent6 50" xfId="550"/>
    <cellStyle name="Accent6 51" xfId="574"/>
    <cellStyle name="Accent6 52" xfId="551"/>
    <cellStyle name="Accent6 53" xfId="573"/>
    <cellStyle name="Accent6 54" xfId="552"/>
    <cellStyle name="Accent6 55" xfId="575"/>
    <cellStyle name="Accent6 56" xfId="553"/>
    <cellStyle name="Accent6 57" xfId="570"/>
    <cellStyle name="Accent6 58" xfId="554"/>
    <cellStyle name="Accent6 59" xfId="569"/>
    <cellStyle name="Accent6 6" xfId="271"/>
    <cellStyle name="Accent6 60" xfId="556"/>
    <cellStyle name="Accent6 61" xfId="578"/>
    <cellStyle name="Accent6 62" xfId="557"/>
    <cellStyle name="Accent6 63" xfId="567"/>
    <cellStyle name="Accent6 64" xfId="555"/>
    <cellStyle name="Accent6 65" xfId="566"/>
    <cellStyle name="Accent6 66" xfId="558"/>
    <cellStyle name="Accent6 67" xfId="562"/>
    <cellStyle name="Accent6 68" xfId="652"/>
    <cellStyle name="Accent6 69" xfId="561"/>
    <cellStyle name="Accent6 7" xfId="307"/>
    <cellStyle name="Accent6 70" xfId="635"/>
    <cellStyle name="Accent6 71" xfId="560"/>
    <cellStyle name="Accent6 72" xfId="633"/>
    <cellStyle name="Accent6 73" xfId="559"/>
    <cellStyle name="Accent6 74" xfId="529"/>
    <cellStyle name="Accent6 8" xfId="272"/>
    <cellStyle name="Accent6 9" xfId="306"/>
    <cellStyle name="Bad 2" xfId="24"/>
    <cellStyle name="Calculation 2" xfId="179"/>
    <cellStyle name="Calculation 3" xfId="28"/>
    <cellStyle name="Check Cell 2" xfId="30"/>
    <cellStyle name="Emphasis 1" xfId="116"/>
    <cellStyle name="Emphasis 2" xfId="117"/>
    <cellStyle name="Emphasis 3" xfId="118"/>
    <cellStyle name="exo" xfId="119"/>
    <cellStyle name="Explanatory Text 2" xfId="120"/>
    <cellStyle name="Explanatory Text 3" xfId="33"/>
    <cellStyle name="Good 2" xfId="23"/>
    <cellStyle name="Heading 1 2" xfId="19"/>
    <cellStyle name="Heading 2 2" xfId="20"/>
    <cellStyle name="Heading 3 2" xfId="21"/>
    <cellStyle name="Heading 4 2" xfId="22"/>
    <cellStyle name="Input 2" xfId="177"/>
    <cellStyle name="Input 3" xfId="26"/>
    <cellStyle name="Koefic." xfId="121"/>
    <cellStyle name="Linked Cell 2" xfId="29"/>
    <cellStyle name="Neutral 2" xfId="25"/>
    <cellStyle name="Normal" xfId="0" builtinId="0"/>
    <cellStyle name="Normal 10" xfId="261"/>
    <cellStyle name="Normal 10 2" xfId="702"/>
    <cellStyle name="Normal 11" xfId="527"/>
    <cellStyle name="Normal 2" xfId="16"/>
    <cellStyle name="Normal 2 2" xfId="1"/>
    <cellStyle name="Normal 2 3" xfId="122"/>
    <cellStyle name="Normal 2 4" xfId="213"/>
    <cellStyle name="Normal 3" xfId="2"/>
    <cellStyle name="Normal 3 2" xfId="214"/>
    <cellStyle name="Normal 4" xfId="14"/>
    <cellStyle name="Normal 4 2" xfId="215"/>
    <cellStyle name="Normal 4 3" xfId="123"/>
    <cellStyle name="Normal 5" xfId="124"/>
    <cellStyle name="Normal 5 2" xfId="216"/>
    <cellStyle name="Normal 6" xfId="125"/>
    <cellStyle name="Normal 6 2" xfId="217"/>
    <cellStyle name="Normal 7" xfId="175"/>
    <cellStyle name="Normal 8" xfId="176"/>
    <cellStyle name="Normal 9" xfId="17"/>
    <cellStyle name="Normal_grafiks" xfId="3"/>
    <cellStyle name="Normal_Sheet1" xfId="4"/>
    <cellStyle name="Note 2" xfId="126"/>
    <cellStyle name="Note 2 2" xfId="218"/>
    <cellStyle name="Note 3" xfId="180"/>
    <cellStyle name="Note 4" xfId="32"/>
    <cellStyle name="Output 2" xfId="178"/>
    <cellStyle name="Output 3" xfId="27"/>
    <cellStyle name="Parastais 13" xfId="127"/>
    <cellStyle name="Parastais 13 2" xfId="219"/>
    <cellStyle name="Parastais 2" xfId="128"/>
    <cellStyle name="Parastais 2 2" xfId="5"/>
    <cellStyle name="Parastais 2 3" xfId="129"/>
    <cellStyle name="Parastais 2 3 2" xfId="221"/>
    <cellStyle name="Parastais 2 4" xfId="220"/>
    <cellStyle name="Parastais 2_FMRik_260209_marts_sad1II.variants" xfId="130"/>
    <cellStyle name="Parastais 3" xfId="131"/>
    <cellStyle name="Parastais 3 2" xfId="222"/>
    <cellStyle name="Parastais 4" xfId="132"/>
    <cellStyle name="Parastais 4 2" xfId="223"/>
    <cellStyle name="Parastais 5" xfId="133"/>
    <cellStyle name="Parastais 5 2" xfId="224"/>
    <cellStyle name="Parastais 6" xfId="134"/>
    <cellStyle name="Parastais 6 2" xfId="225"/>
    <cellStyle name="Parastais_FMLikp01_p05_221205_pap_afp_makp" xfId="6"/>
    <cellStyle name="Parasts 3" xfId="135"/>
    <cellStyle name="Parasts 4" xfId="136"/>
    <cellStyle name="Percent 2" xfId="137"/>
    <cellStyle name="Percent 2 2" xfId="226"/>
    <cellStyle name="Pie??m." xfId="138"/>
    <cellStyle name="SAPBEXaggData" xfId="15"/>
    <cellStyle name="SAPBEXaggData 2" xfId="140"/>
    <cellStyle name="SAPBEXaggData 2 2" xfId="228"/>
    <cellStyle name="SAPBEXaggData 3" xfId="139"/>
    <cellStyle name="SAPBEXaggData 3 2" xfId="227"/>
    <cellStyle name="SAPBEXaggData 4" xfId="182"/>
    <cellStyle name="SAPBEXaggDataEmph" xfId="35"/>
    <cellStyle name="SAPBEXaggDataEmph 2" xfId="183"/>
    <cellStyle name="SAPBEXaggItem" xfId="36"/>
    <cellStyle name="SAPBEXaggItem 2" xfId="142"/>
    <cellStyle name="SAPBEXaggItem 2 2" xfId="230"/>
    <cellStyle name="SAPBEXaggItem 3" xfId="141"/>
    <cellStyle name="SAPBEXaggItem 3 2" xfId="229"/>
    <cellStyle name="SAPBEXaggItem 4" xfId="184"/>
    <cellStyle name="SAPBEXaggItemX" xfId="37"/>
    <cellStyle name="SAPBEXaggItemX 2" xfId="185"/>
    <cellStyle name="SAPBEXchaText" xfId="38"/>
    <cellStyle name="SAPBEXchaText 2" xfId="144"/>
    <cellStyle name="SAPBEXchaText 3" xfId="143"/>
    <cellStyle name="SAPBEXchaText 4" xfId="255"/>
    <cellStyle name="SAPBEXchaText 5" xfId="300"/>
    <cellStyle name="SAPBEXchaText 6" xfId="511"/>
    <cellStyle name="SAPBEXexcBad7" xfId="39"/>
    <cellStyle name="SAPBEXexcBad7 2" xfId="186"/>
    <cellStyle name="SAPBEXexcBad8" xfId="40"/>
    <cellStyle name="SAPBEXexcBad8 2" xfId="187"/>
    <cellStyle name="SAPBEXexcBad9" xfId="41"/>
    <cellStyle name="SAPBEXexcBad9 2" xfId="188"/>
    <cellStyle name="SAPBEXexcCritical4" xfId="42"/>
    <cellStyle name="SAPBEXexcCritical4 2" xfId="189"/>
    <cellStyle name="SAPBEXexcCritical5" xfId="43"/>
    <cellStyle name="SAPBEXexcCritical5 2" xfId="190"/>
    <cellStyle name="SAPBEXexcCritical6" xfId="44"/>
    <cellStyle name="SAPBEXexcCritical6 2" xfId="191"/>
    <cellStyle name="SAPBEXexcGood1" xfId="45"/>
    <cellStyle name="SAPBEXexcGood1 2" xfId="192"/>
    <cellStyle name="SAPBEXexcGood2" xfId="46"/>
    <cellStyle name="SAPBEXexcGood2 2" xfId="193"/>
    <cellStyle name="SAPBEXexcGood3" xfId="47"/>
    <cellStyle name="SAPBEXexcGood3 2" xfId="194"/>
    <cellStyle name="SAPBEXfilterDrill" xfId="48"/>
    <cellStyle name="SAPBEXfilterItem" xfId="49"/>
    <cellStyle name="SAPBEXfilterText" xfId="50"/>
    <cellStyle name="SAPBEXfilterText 2" xfId="145"/>
    <cellStyle name="SAPBEXfilterText 2 2" xfId="231"/>
    <cellStyle name="SAPBEXformats" xfId="51"/>
    <cellStyle name="SAPBEXformats 2" xfId="147"/>
    <cellStyle name="SAPBEXformats 2 2" xfId="233"/>
    <cellStyle name="SAPBEXformats 3" xfId="146"/>
    <cellStyle name="SAPBEXformats 3 2" xfId="232"/>
    <cellStyle name="SAPBEXformats 4" xfId="195"/>
    <cellStyle name="SAPBEXheaderItem" xfId="52"/>
    <cellStyle name="SAPBEXheaderItem 2" xfId="148"/>
    <cellStyle name="SAPBEXheaderItem 2 2" xfId="234"/>
    <cellStyle name="SAPBEXheaderText" xfId="53"/>
    <cellStyle name="SAPBEXheaderText 2" xfId="149"/>
    <cellStyle name="SAPBEXheaderText 2 2" xfId="235"/>
    <cellStyle name="SAPBEXHLevel0" xfId="7"/>
    <cellStyle name="SAPBEXHLevel0 2" xfId="151"/>
    <cellStyle name="SAPBEXHLevel0 3" xfId="150"/>
    <cellStyle name="SAPBEXHLevel0 3 2" xfId="236"/>
    <cellStyle name="SAPBEXHLevel0 4" xfId="196"/>
    <cellStyle name="SAPBEXHLevel0 5" xfId="54"/>
    <cellStyle name="SAPBEXHLevel0 6" xfId="256"/>
    <cellStyle name="SAPBEXHLevel0 7" xfId="314"/>
    <cellStyle name="SAPBEXHLevel0 8" xfId="322"/>
    <cellStyle name="SAPBEXHLevel0X" xfId="55"/>
    <cellStyle name="SAPBEXHLevel0X 2" xfId="152"/>
    <cellStyle name="SAPBEXHLevel0X 2 2" xfId="237"/>
    <cellStyle name="SAPBEXHLevel0X 3" xfId="197"/>
    <cellStyle name="SAPBEXHLevel1" xfId="56"/>
    <cellStyle name="SAPBEXHLevel1 2" xfId="154"/>
    <cellStyle name="SAPBEXHLevel1 3" xfId="153"/>
    <cellStyle name="SAPBEXHLevel1 3 2" xfId="238"/>
    <cellStyle name="SAPBEXHLevel1 4" xfId="198"/>
    <cellStyle name="SAPBEXHLevel1 5" xfId="257"/>
    <cellStyle name="SAPBEXHLevel1 6" xfId="316"/>
    <cellStyle name="SAPBEXHLevel1 7" xfId="330"/>
    <cellStyle name="SAPBEXHLevel1 8" xfId="301"/>
    <cellStyle name="SAPBEXHLevel1X" xfId="57"/>
    <cellStyle name="SAPBEXHLevel1X 2" xfId="155"/>
    <cellStyle name="SAPBEXHLevel1X 2 2" xfId="239"/>
    <cellStyle name="SAPBEXHLevel1X 3" xfId="199"/>
    <cellStyle name="SAPBEXHLevel2" xfId="58"/>
    <cellStyle name="SAPBEXHLevel2 2" xfId="157"/>
    <cellStyle name="SAPBEXHLevel2 3" xfId="156"/>
    <cellStyle name="SAPBEXHLevel2 3 2" xfId="240"/>
    <cellStyle name="SAPBEXHLevel2 4" xfId="200"/>
    <cellStyle name="SAPBEXHLevel2 5" xfId="258"/>
    <cellStyle name="SAPBEXHLevel2 6" xfId="318"/>
    <cellStyle name="SAPBEXHLevel2 7" xfId="349"/>
    <cellStyle name="SAPBEXHLevel2X" xfId="59"/>
    <cellStyle name="SAPBEXHLevel2X 2" xfId="158"/>
    <cellStyle name="SAPBEXHLevel2X 2 2" xfId="241"/>
    <cellStyle name="SAPBEXHLevel2X 3" xfId="201"/>
    <cellStyle name="SAPBEXHLevel3" xfId="12"/>
    <cellStyle name="SAPBEXHLevel3 2" xfId="160"/>
    <cellStyle name="SAPBEXHLevel3 2 2" xfId="243"/>
    <cellStyle name="SAPBEXHLevel3 3" xfId="159"/>
    <cellStyle name="SAPBEXHLevel3 3 2" xfId="242"/>
    <cellStyle name="SAPBEXHLevel3 4" xfId="202"/>
    <cellStyle name="SAPBEXHLevel3 5" xfId="60"/>
    <cellStyle name="SAPBEXHLevel3 6" xfId="259"/>
    <cellStyle name="SAPBEXHLevel3 7" xfId="320"/>
    <cellStyle name="SAPBEXHLevel3 8" xfId="360"/>
    <cellStyle name="SAPBEXHLevel3X" xfId="61"/>
    <cellStyle name="SAPBEXHLevel3X 2" xfId="161"/>
    <cellStyle name="SAPBEXHLevel3X 2 2" xfId="244"/>
    <cellStyle name="SAPBEXHLevel3X 3" xfId="203"/>
    <cellStyle name="SAPBEXinputData" xfId="62"/>
    <cellStyle name="SAPBEXinputData 2" xfId="162"/>
    <cellStyle name="SAPBEXinputData 2 2" xfId="245"/>
    <cellStyle name="SAPBEXresData" xfId="63"/>
    <cellStyle name="SAPBEXresData 2" xfId="204"/>
    <cellStyle name="SAPBEXresDataEmph" xfId="64"/>
    <cellStyle name="SAPBEXresDataEmph 2" xfId="205"/>
    <cellStyle name="SAPBEXresItem" xfId="65"/>
    <cellStyle name="SAPBEXresItem 2" xfId="206"/>
    <cellStyle name="SAPBEXresItemX" xfId="66"/>
    <cellStyle name="SAPBEXresItemX 2" xfId="207"/>
    <cellStyle name="SAPBEXstdData" xfId="8"/>
    <cellStyle name="SAPBEXstdData 2" xfId="9"/>
    <cellStyle name="SAPBEXstdData 2 2" xfId="164"/>
    <cellStyle name="SAPBEXstdData 3" xfId="165"/>
    <cellStyle name="SAPBEXstdData 4" xfId="163"/>
    <cellStyle name="SAPBEXstdData 4 2" xfId="246"/>
    <cellStyle name="SAPBEXstdData 5" xfId="208"/>
    <cellStyle name="SAPBEXstdData 6" xfId="67"/>
    <cellStyle name="SAPBEXstdData 7" xfId="260"/>
    <cellStyle name="SAPBEXstdData 8" xfId="375"/>
    <cellStyle name="SAPBEXstdData_2009 g _150609" xfId="166"/>
    <cellStyle name="SAPBEXstdDataEmph" xfId="68"/>
    <cellStyle name="SAPBEXstdDataEmph 2" xfId="209"/>
    <cellStyle name="SAPBEXstdItem" xfId="10"/>
    <cellStyle name="SAPBEXstdItem 2" xfId="168"/>
    <cellStyle name="SAPBEXstdItem 3" xfId="13"/>
    <cellStyle name="SAPBEXstdItem 4" xfId="169"/>
    <cellStyle name="SAPBEXstdItem 5" xfId="167"/>
    <cellStyle name="SAPBEXstdItem 5 2" xfId="247"/>
    <cellStyle name="SAPBEXstdItem 6" xfId="210"/>
    <cellStyle name="SAPBEXstdItem 6 2" xfId="703"/>
    <cellStyle name="SAPBEXstdItem 7" xfId="69"/>
    <cellStyle name="SAPBEXstdItem 8" xfId="329"/>
    <cellStyle name="SAPBEXstdItem_FMLikp03_081208_15_aprrez" xfId="170"/>
    <cellStyle name="SAPBEXstdItemX" xfId="70"/>
    <cellStyle name="SAPBEXstdItemX 2" xfId="211"/>
    <cellStyle name="SAPBEXtitle" xfId="71"/>
    <cellStyle name="SAPBEXtitle 2" xfId="171"/>
    <cellStyle name="SAPBEXtitle 2 2" xfId="248"/>
    <cellStyle name="SAPBEXundefined" xfId="72"/>
    <cellStyle name="SAPBEXundefined 2" xfId="212"/>
    <cellStyle name="Sheet Title" xfId="73"/>
    <cellStyle name="Stils 1" xfId="11"/>
    <cellStyle name="Style 1" xfId="172"/>
    <cellStyle name="Title 2" xfId="173"/>
    <cellStyle name="Title 3" xfId="18"/>
    <cellStyle name="Total 2" xfId="181"/>
    <cellStyle name="Total 3" xfId="34"/>
    <cellStyle name="V?st." xfId="174"/>
    <cellStyle name="Warning Text 2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psavilkuma_nod/VBPKN_jaut&#257;jumi/BUDZETS_2017/Likumprojekts_2017.gads/5.3.sada&#316;a_paskaidrojums/JPI_COFOG_tabu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d-stafe\AppData\Local\Microsoft\Windows\INetCache\Content.Outlook\AMYP1TDB\FMPask_5.3_pielikumi_121020_%20proj2021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JPI_pasakumi_kopa"/>
      <sheetName val="JPI_funkc_griez_pa_ministr"/>
      <sheetName val="VB_2_zīmēs_PIVOT"/>
      <sheetName val="VB_3_un_2_zīmēs"/>
      <sheetName val="PB_2_zīmēs_PIVOT"/>
      <sheetName val="PB_3_un_2_zīmēs"/>
      <sheetName val="VB_2_zīmēs_no_PIVOTA"/>
      <sheetName val="PB_2_zīmēs_no_PIVOTA"/>
      <sheetName val="PB_JPI_funkc_griez"/>
      <sheetName val="VB_JPI_funkc_griez"/>
      <sheetName val="Ministry"/>
      <sheetName val="Prog"/>
      <sheetName val="Subprog"/>
      <sheetName val="Event"/>
      <sheetName val="va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C2">
            <v>2017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_funk"/>
      <sheetName val="pb_spb_funk"/>
      <sheetName val="kons_adm"/>
      <sheetName val="pb_spb_adm (2)"/>
      <sheetName val="pb_spb_adm"/>
      <sheetName val="kons_ekon"/>
      <sheetName val="pb_spb_ek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>
            <v>1204245138</v>
          </cell>
          <cell r="E8">
            <v>1256030453</v>
          </cell>
          <cell r="J8">
            <v>1238359256</v>
          </cell>
          <cell r="M8">
            <v>1227200563</v>
          </cell>
        </row>
        <row r="9">
          <cell r="B9">
            <v>797788362</v>
          </cell>
          <cell r="E9">
            <v>874612287</v>
          </cell>
          <cell r="J9">
            <v>786418048</v>
          </cell>
          <cell r="M9">
            <v>754807329</v>
          </cell>
        </row>
        <row r="10">
          <cell r="B10">
            <v>225399166</v>
          </cell>
          <cell r="E10">
            <v>232693726</v>
          </cell>
          <cell r="J10">
            <v>208542910</v>
          </cell>
          <cell r="M10">
            <v>208542910</v>
          </cell>
        </row>
        <row r="12">
          <cell r="B12">
            <v>2346488413</v>
          </cell>
          <cell r="E12">
            <v>2696772390</v>
          </cell>
          <cell r="J12">
            <v>2993716454</v>
          </cell>
          <cell r="M12">
            <v>3017939302</v>
          </cell>
        </row>
        <row r="13">
          <cell r="B13">
            <v>444664837</v>
          </cell>
          <cell r="E13">
            <v>468501958</v>
          </cell>
          <cell r="J13">
            <v>475028276</v>
          </cell>
          <cell r="M13">
            <v>481375473</v>
          </cell>
        </row>
        <row r="15">
          <cell r="B15">
            <v>320191201</v>
          </cell>
          <cell r="E15">
            <v>356279400</v>
          </cell>
          <cell r="J15">
            <v>365134692</v>
          </cell>
          <cell r="M15">
            <v>373439776</v>
          </cell>
        </row>
        <row r="16">
          <cell r="B16">
            <v>38377494</v>
          </cell>
          <cell r="E16">
            <v>36911081</v>
          </cell>
          <cell r="J16">
            <v>31133693</v>
          </cell>
          <cell r="M16">
            <v>26747049</v>
          </cell>
        </row>
        <row r="21">
          <cell r="B21">
            <v>35471932</v>
          </cell>
          <cell r="E21">
            <v>19689554</v>
          </cell>
          <cell r="J21">
            <v>4330152</v>
          </cell>
          <cell r="M21">
            <v>1192908</v>
          </cell>
        </row>
        <row r="22">
          <cell r="B22">
            <v>61833254</v>
          </cell>
          <cell r="E22">
            <v>59654249</v>
          </cell>
          <cell r="J22">
            <v>37349083</v>
          </cell>
          <cell r="M22">
            <v>22013545</v>
          </cell>
        </row>
        <row r="24">
          <cell r="B24">
            <v>708691835</v>
          </cell>
          <cell r="E24">
            <v>763156312</v>
          </cell>
          <cell r="J24">
            <v>789130510</v>
          </cell>
          <cell r="M24">
            <v>799164594</v>
          </cell>
        </row>
        <row r="25">
          <cell r="B25">
            <v>176736809</v>
          </cell>
          <cell r="E25">
            <v>203702502</v>
          </cell>
          <cell r="J25">
            <v>192012784</v>
          </cell>
          <cell r="M25">
            <v>191995042</v>
          </cell>
        </row>
        <row r="27">
          <cell r="B27">
            <v>521964337</v>
          </cell>
          <cell r="E27">
            <v>471230399</v>
          </cell>
          <cell r="J27">
            <v>637059736</v>
          </cell>
          <cell r="M27">
            <v>451162420</v>
          </cell>
        </row>
        <row r="32">
          <cell r="B32">
            <v>108367521</v>
          </cell>
          <cell r="E32">
            <v>109522438</v>
          </cell>
          <cell r="J32">
            <v>41959978</v>
          </cell>
          <cell r="M32">
            <v>2666316</v>
          </cell>
        </row>
        <row r="33">
          <cell r="B33">
            <v>30739735</v>
          </cell>
          <cell r="E33">
            <v>20885097</v>
          </cell>
          <cell r="J33">
            <v>4661263</v>
          </cell>
          <cell r="M33">
            <v>11681662</v>
          </cell>
        </row>
        <row r="35">
          <cell r="B35">
            <v>16485851</v>
          </cell>
          <cell r="E35">
            <v>16485851</v>
          </cell>
          <cell r="J35">
            <v>16485851</v>
          </cell>
          <cell r="M35">
            <v>16485851</v>
          </cell>
        </row>
        <row r="36">
          <cell r="B36">
            <v>421093</v>
          </cell>
          <cell r="E36">
            <v>193485</v>
          </cell>
          <cell r="J36">
            <v>193485</v>
          </cell>
          <cell r="M36">
            <v>193485</v>
          </cell>
        </row>
        <row r="45">
          <cell r="B45">
            <v>15125755</v>
          </cell>
          <cell r="E45">
            <v>16687709</v>
          </cell>
          <cell r="J45">
            <v>16687709</v>
          </cell>
          <cell r="M45">
            <v>16687709</v>
          </cell>
        </row>
        <row r="46">
          <cell r="B46">
            <v>5930944</v>
          </cell>
          <cell r="E46">
            <v>6010570</v>
          </cell>
          <cell r="J46">
            <v>6045050</v>
          </cell>
          <cell r="M46">
            <v>6125451</v>
          </cell>
        </row>
        <row r="48">
          <cell r="B48">
            <v>2106364</v>
          </cell>
          <cell r="E48">
            <v>2187744</v>
          </cell>
          <cell r="J48">
            <v>2187744</v>
          </cell>
          <cell r="M48">
            <v>2187744</v>
          </cell>
        </row>
        <row r="49">
          <cell r="B49">
            <v>2946735546</v>
          </cell>
          <cell r="E49">
            <v>3139689790</v>
          </cell>
          <cell r="J49">
            <v>3194534036</v>
          </cell>
          <cell r="M49">
            <v>3349003690</v>
          </cell>
        </row>
        <row r="51">
          <cell r="B51">
            <v>18326</v>
          </cell>
          <cell r="E51">
            <v>20859</v>
          </cell>
          <cell r="J51">
            <v>20859</v>
          </cell>
          <cell r="M51">
            <v>20859</v>
          </cell>
        </row>
        <row r="54">
          <cell r="B54">
            <v>5849619</v>
          </cell>
          <cell r="E54">
            <v>5748214</v>
          </cell>
          <cell r="J54">
            <v>5748214</v>
          </cell>
          <cell r="M54">
            <v>5748214</v>
          </cell>
        </row>
        <row r="55">
          <cell r="B55">
            <v>131627</v>
          </cell>
          <cell r="E55">
            <v>131627</v>
          </cell>
          <cell r="J55">
            <v>131627</v>
          </cell>
          <cell r="M55">
            <v>131627</v>
          </cell>
        </row>
        <row r="57">
          <cell r="B57">
            <v>1077679</v>
          </cell>
          <cell r="E57">
            <v>2107876</v>
          </cell>
          <cell r="J57">
            <v>1259964</v>
          </cell>
          <cell r="M57">
            <v>1100506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11">
    <tabColor theme="6"/>
  </sheetPr>
  <dimension ref="A1:P20"/>
  <sheetViews>
    <sheetView view="pageLayout" zoomScale="70" zoomScaleNormal="70" zoomScalePageLayoutView="70" workbookViewId="0">
      <selection activeCell="A2" sqref="A2:I2"/>
    </sheetView>
  </sheetViews>
  <sheetFormatPr defaultColWidth="7.5703125" defaultRowHeight="15.75"/>
  <cols>
    <col min="1" max="1" width="43.28515625" style="2" customWidth="1"/>
    <col min="2" max="2" width="16.7109375" style="1" customWidth="1"/>
    <col min="3" max="3" width="8.5703125" style="1" customWidth="1"/>
    <col min="4" max="4" width="7.28515625" style="1" customWidth="1"/>
    <col min="5" max="5" width="16.85546875" style="1" customWidth="1"/>
    <col min="6" max="6" width="7.7109375" style="1" customWidth="1"/>
    <col min="7" max="7" width="7" style="1" customWidth="1"/>
    <col min="8" max="8" width="18.7109375" style="1" customWidth="1"/>
    <col min="9" max="9" width="12.85546875" style="1" customWidth="1"/>
    <col min="10" max="10" width="17.28515625" style="1" customWidth="1"/>
    <col min="11" max="11" width="8.28515625" style="1" customWidth="1"/>
    <col min="12" max="12" width="7.28515625" style="1" customWidth="1"/>
    <col min="13" max="13" width="17.5703125" style="1" customWidth="1"/>
    <col min="14" max="14" width="7.5703125" style="1"/>
    <col min="15" max="15" width="8" style="1" customWidth="1"/>
    <col min="16" max="16" width="26.28515625" style="114" customWidth="1"/>
    <col min="17" max="16384" width="7.5703125" style="1"/>
  </cols>
  <sheetData>
    <row r="1" spans="1:16" ht="20.25">
      <c r="A1" s="390" t="s">
        <v>66</v>
      </c>
      <c r="B1" s="391"/>
      <c r="C1" s="391"/>
      <c r="D1" s="391"/>
      <c r="E1" s="391"/>
      <c r="F1" s="391"/>
      <c r="G1" s="391"/>
      <c r="H1" s="391"/>
      <c r="I1" s="391"/>
      <c r="M1" s="137"/>
    </row>
    <row r="2" spans="1:16" ht="19.5">
      <c r="A2" s="389" t="s">
        <v>57</v>
      </c>
      <c r="B2" s="389"/>
      <c r="C2" s="389"/>
      <c r="D2" s="389"/>
      <c r="E2" s="389"/>
      <c r="F2" s="389"/>
      <c r="G2" s="389"/>
      <c r="H2" s="389"/>
      <c r="I2" s="389"/>
    </row>
    <row r="4" spans="1:16" ht="63.75">
      <c r="A4" s="172"/>
      <c r="B4" s="173" t="s">
        <v>67</v>
      </c>
      <c r="C4" s="173" t="s">
        <v>0</v>
      </c>
      <c r="D4" s="173" t="s">
        <v>1</v>
      </c>
      <c r="E4" s="173" t="s">
        <v>68</v>
      </c>
      <c r="F4" s="173" t="s">
        <v>0</v>
      </c>
      <c r="G4" s="173" t="s">
        <v>1</v>
      </c>
      <c r="H4" s="173" t="s">
        <v>69</v>
      </c>
      <c r="I4" s="173" t="s">
        <v>70</v>
      </c>
      <c r="J4" s="173" t="s">
        <v>71</v>
      </c>
      <c r="K4" s="173" t="s">
        <v>0</v>
      </c>
      <c r="L4" s="173" t="s">
        <v>1</v>
      </c>
      <c r="M4" s="173" t="s">
        <v>72</v>
      </c>
      <c r="N4" s="173" t="s">
        <v>0</v>
      </c>
      <c r="O4" s="173" t="s">
        <v>1</v>
      </c>
    </row>
    <row r="5" spans="1:16" ht="23.25" customHeight="1">
      <c r="A5" s="174" t="s">
        <v>73</v>
      </c>
      <c r="B5" s="175">
        <v>1489294552</v>
      </c>
      <c r="C5" s="176">
        <f>B5/$B$15*100</f>
        <v>14.870872924226711</v>
      </c>
      <c r="D5" s="176">
        <f>B5/$B$18/1000000*100</f>
        <v>4.4920508897870546</v>
      </c>
      <c r="E5" s="175">
        <v>1593097936</v>
      </c>
      <c r="F5" s="176">
        <f t="shared" ref="F5:F15" si="0">E5/$E$15*100</f>
        <v>14.807248985381024</v>
      </c>
      <c r="G5" s="176">
        <f>E5/$E$18/1000000*100</f>
        <v>5.3064350676170804</v>
      </c>
      <c r="H5" s="175">
        <f>E5-B5</f>
        <v>103803384</v>
      </c>
      <c r="I5" s="177">
        <f>E5/B5*100-100</f>
        <v>6.9699700345106805</v>
      </c>
      <c r="J5" s="175">
        <v>1373368352</v>
      </c>
      <c r="K5" s="176">
        <f>J5/$J$15*100</f>
        <v>12.430774992701494</v>
      </c>
      <c r="L5" s="176">
        <f>J5/$J$18/1000000*100</f>
        <v>4.3459648492136322</v>
      </c>
      <c r="M5" s="175">
        <v>1294995742</v>
      </c>
      <c r="N5" s="176">
        <f>M5/$M$15*100</f>
        <v>11.80745182177397</v>
      </c>
      <c r="O5" s="176">
        <f>M5/$M$18/1000000*100</f>
        <v>3.8950754714711109</v>
      </c>
      <c r="P5" s="113"/>
    </row>
    <row r="6" spans="1:16" ht="23.25" customHeight="1">
      <c r="A6" s="178" t="s">
        <v>74</v>
      </c>
      <c r="B6" s="179">
        <v>664320952</v>
      </c>
      <c r="C6" s="180">
        <f t="shared" ref="C6:C14" si="1">B6/$B$15*100</f>
        <v>6.6333637256824618</v>
      </c>
      <c r="D6" s="180">
        <f t="shared" ref="D6:D15" si="2">B6/$B$18/1000000*100</f>
        <v>2.0037429933039754</v>
      </c>
      <c r="E6" s="179">
        <v>729123978</v>
      </c>
      <c r="F6" s="181">
        <f t="shared" si="0"/>
        <v>6.7769344492186177</v>
      </c>
      <c r="G6" s="181">
        <f t="shared" ref="G6:G15" si="3">E6/$E$18/1000000*100</f>
        <v>2.4286322630071284</v>
      </c>
      <c r="H6" s="182">
        <f t="shared" ref="H6:H14" si="4">E6-B6</f>
        <v>64803026</v>
      </c>
      <c r="I6" s="183">
        <f t="shared" ref="I6:I14" si="5">E6/B6*100-100</f>
        <v>9.7547767844600628</v>
      </c>
      <c r="J6" s="179">
        <v>770377391</v>
      </c>
      <c r="K6" s="180">
        <f t="shared" ref="K6:K15" si="6">J6/$J$15*100</f>
        <v>6.9729202606420779</v>
      </c>
      <c r="L6" s="180">
        <f t="shared" ref="L6:L15" si="7">J6/$J$18/1000000*100</f>
        <v>2.4378259896838705</v>
      </c>
      <c r="M6" s="179">
        <v>748517856</v>
      </c>
      <c r="N6" s="180">
        <f t="shared" ref="N6:N15" si="8">M6/$M$15*100</f>
        <v>6.8248012219777223</v>
      </c>
      <c r="O6" s="180">
        <f t="shared" ref="O6:O15" si="9">M6/$M$18/1000000*100</f>
        <v>2.2513846542545188</v>
      </c>
      <c r="P6" s="113"/>
    </row>
    <row r="7" spans="1:16" ht="23.25" customHeight="1">
      <c r="A7" s="178" t="s">
        <v>75</v>
      </c>
      <c r="B7" s="179">
        <v>635135141</v>
      </c>
      <c r="C7" s="180">
        <f t="shared" si="1"/>
        <v>6.3419381739078666</v>
      </c>
      <c r="D7" s="180">
        <f t="shared" si="2"/>
        <v>1.9157119533088014</v>
      </c>
      <c r="E7" s="179">
        <v>650970123</v>
      </c>
      <c r="F7" s="181">
        <f t="shared" si="0"/>
        <v>6.0505236216093561</v>
      </c>
      <c r="G7" s="181">
        <f t="shared" si="3"/>
        <v>2.1683103157684362</v>
      </c>
      <c r="H7" s="182">
        <f t="shared" si="4"/>
        <v>15834982</v>
      </c>
      <c r="I7" s="183">
        <f t="shared" si="5"/>
        <v>2.4931673557014022</v>
      </c>
      <c r="J7" s="179">
        <v>668102141</v>
      </c>
      <c r="K7" s="180">
        <f t="shared" si="6"/>
        <v>6.0471958413915221</v>
      </c>
      <c r="L7" s="180">
        <f t="shared" si="7"/>
        <v>2.1141803772032528</v>
      </c>
      <c r="M7" s="179">
        <v>639548068</v>
      </c>
      <c r="N7" s="180">
        <f t="shared" si="8"/>
        <v>5.8312415676024845</v>
      </c>
      <c r="O7" s="180">
        <f t="shared" si="9"/>
        <v>1.9236263963665894</v>
      </c>
      <c r="P7" s="113"/>
    </row>
    <row r="8" spans="1:16" ht="23.25" customHeight="1">
      <c r="A8" s="178" t="s">
        <v>76</v>
      </c>
      <c r="B8" s="179">
        <v>1471000547</v>
      </c>
      <c r="C8" s="180">
        <f t="shared" si="1"/>
        <v>14.688204006741698</v>
      </c>
      <c r="D8" s="180">
        <f t="shared" si="2"/>
        <v>4.4368720124268561</v>
      </c>
      <c r="E8" s="179">
        <v>1586476662</v>
      </c>
      <c r="F8" s="181">
        <f t="shared" si="0"/>
        <v>14.745706722031793</v>
      </c>
      <c r="G8" s="181">
        <f t="shared" si="3"/>
        <v>5.2843803277596431</v>
      </c>
      <c r="H8" s="182">
        <f t="shared" si="4"/>
        <v>115476115</v>
      </c>
      <c r="I8" s="183">
        <f t="shared" si="5"/>
        <v>7.8501748510906566</v>
      </c>
      <c r="J8" s="179">
        <v>2101947666</v>
      </c>
      <c r="K8" s="180">
        <f t="shared" si="6"/>
        <v>19.025368135525575</v>
      </c>
      <c r="L8" s="180">
        <f t="shared" si="7"/>
        <v>6.6515226290307279</v>
      </c>
      <c r="M8" s="179">
        <v>1996093227</v>
      </c>
      <c r="N8" s="180">
        <f t="shared" si="8"/>
        <v>18.199885795123976</v>
      </c>
      <c r="O8" s="180">
        <f t="shared" si="9"/>
        <v>6.0038295996631277</v>
      </c>
      <c r="P8" s="113"/>
    </row>
    <row r="9" spans="1:16" ht="23.25" customHeight="1">
      <c r="A9" s="184" t="s">
        <v>77</v>
      </c>
      <c r="B9" s="182">
        <v>50149599</v>
      </c>
      <c r="C9" s="180">
        <f t="shared" si="1"/>
        <v>0.50075273083381755</v>
      </c>
      <c r="D9" s="180">
        <f t="shared" si="2"/>
        <v>0.15126258973276227</v>
      </c>
      <c r="E9" s="182">
        <v>51700098</v>
      </c>
      <c r="F9" s="181">
        <f t="shared" si="0"/>
        <v>0.48053305848649319</v>
      </c>
      <c r="G9" s="181">
        <f t="shared" si="3"/>
        <v>0.17220737459196589</v>
      </c>
      <c r="H9" s="182">
        <f t="shared" si="4"/>
        <v>1550499</v>
      </c>
      <c r="I9" s="183">
        <f t="shared" si="5"/>
        <v>3.091747553155912</v>
      </c>
      <c r="J9" s="182">
        <v>40663883</v>
      </c>
      <c r="K9" s="180">
        <f t="shared" si="6"/>
        <v>0.36806118268738103</v>
      </c>
      <c r="L9" s="180">
        <f t="shared" si="7"/>
        <v>0.12867910192715418</v>
      </c>
      <c r="M9" s="182">
        <v>40365069</v>
      </c>
      <c r="N9" s="180">
        <f t="shared" si="8"/>
        <v>0.36803874487185922</v>
      </c>
      <c r="O9" s="180">
        <f t="shared" si="9"/>
        <v>0.12140965801425695</v>
      </c>
      <c r="P9" s="113"/>
    </row>
    <row r="10" spans="1:16" ht="26.25" customHeight="1">
      <c r="A10" s="178" t="s">
        <v>78</v>
      </c>
      <c r="B10" s="179">
        <v>12034039</v>
      </c>
      <c r="C10" s="180">
        <f t="shared" si="1"/>
        <v>0.12016203543742519</v>
      </c>
      <c r="D10" s="180">
        <f t="shared" si="2"/>
        <v>3.6297396995837609E-2</v>
      </c>
      <c r="E10" s="179">
        <v>20261061</v>
      </c>
      <c r="F10" s="181">
        <f t="shared" si="0"/>
        <v>0.18831897785786411</v>
      </c>
      <c r="G10" s="181">
        <f t="shared" si="3"/>
        <v>6.7487379255212837E-2</v>
      </c>
      <c r="H10" s="182">
        <f t="shared" si="4"/>
        <v>8227022</v>
      </c>
      <c r="I10" s="183">
        <f t="shared" si="5"/>
        <v>68.364594796476894</v>
      </c>
      <c r="J10" s="179">
        <v>11659755</v>
      </c>
      <c r="K10" s="180">
        <f t="shared" si="6"/>
        <v>0.10553599161066603</v>
      </c>
      <c r="L10" s="180">
        <f t="shared" si="7"/>
        <v>3.6896791240783516E-2</v>
      </c>
      <c r="M10" s="179">
        <v>11662755</v>
      </c>
      <c r="N10" s="180">
        <f t="shared" si="8"/>
        <v>0.10633812398408141</v>
      </c>
      <c r="O10" s="180">
        <f t="shared" si="9"/>
        <v>3.5079119920594336E-2</v>
      </c>
      <c r="P10" s="113"/>
    </row>
    <row r="11" spans="1:16" ht="22.5" customHeight="1">
      <c r="A11" s="178" t="s">
        <v>79</v>
      </c>
      <c r="B11" s="179">
        <v>1184741231</v>
      </c>
      <c r="C11" s="180">
        <f t="shared" si="1"/>
        <v>11.829853450167542</v>
      </c>
      <c r="D11" s="180">
        <f t="shared" si="2"/>
        <v>3.573448847801171</v>
      </c>
      <c r="E11" s="179">
        <v>1356316996</v>
      </c>
      <c r="F11" s="181">
        <f t="shared" si="0"/>
        <v>12.606458780118611</v>
      </c>
      <c r="G11" s="181">
        <f t="shared" si="3"/>
        <v>4.517743641329691</v>
      </c>
      <c r="H11" s="182">
        <f t="shared" si="4"/>
        <v>171575765</v>
      </c>
      <c r="I11" s="183">
        <f t="shared" si="5"/>
        <v>14.482129979993914</v>
      </c>
      <c r="J11" s="179">
        <v>1332758739</v>
      </c>
      <c r="K11" s="180">
        <f t="shared" si="6"/>
        <v>12.063205024303326</v>
      </c>
      <c r="L11" s="180">
        <f t="shared" si="7"/>
        <v>4.2174574823581539</v>
      </c>
      <c r="M11" s="179">
        <v>1322308375</v>
      </c>
      <c r="N11" s="180">
        <f t="shared" si="8"/>
        <v>12.056481674007488</v>
      </c>
      <c r="O11" s="180">
        <f t="shared" si="9"/>
        <v>3.977226140704424</v>
      </c>
      <c r="P11" s="113"/>
    </row>
    <row r="12" spans="1:16" ht="22.5" customHeight="1">
      <c r="A12" s="178" t="s">
        <v>80</v>
      </c>
      <c r="B12" s="179">
        <v>176190378</v>
      </c>
      <c r="C12" s="180">
        <f t="shared" si="1"/>
        <v>1.7592924906566567</v>
      </c>
      <c r="D12" s="180">
        <f t="shared" si="2"/>
        <v>0.53143022863002953</v>
      </c>
      <c r="E12" s="179">
        <v>184429541</v>
      </c>
      <c r="F12" s="181">
        <f t="shared" si="0"/>
        <v>1.7142035477764488</v>
      </c>
      <c r="G12" s="181">
        <f t="shared" si="3"/>
        <v>0.61431463926453933</v>
      </c>
      <c r="H12" s="182">
        <f t="shared" si="4"/>
        <v>8239163</v>
      </c>
      <c r="I12" s="183">
        <f t="shared" si="5"/>
        <v>4.676284308783309</v>
      </c>
      <c r="J12" s="179">
        <v>176117389</v>
      </c>
      <c r="K12" s="180">
        <f t="shared" si="6"/>
        <v>1.5940920961029115</v>
      </c>
      <c r="L12" s="180">
        <f t="shared" si="7"/>
        <v>0.55731587291541407</v>
      </c>
      <c r="M12" s="179">
        <v>175472944</v>
      </c>
      <c r="N12" s="180">
        <f t="shared" si="8"/>
        <v>1.5999190307027604</v>
      </c>
      <c r="O12" s="180">
        <f t="shared" si="9"/>
        <v>0.52778579721478625</v>
      </c>
      <c r="P12" s="113"/>
    </row>
    <row r="13" spans="1:16" ht="22.5" customHeight="1">
      <c r="A13" s="178" t="s">
        <v>81</v>
      </c>
      <c r="B13" s="179">
        <v>817582720</v>
      </c>
      <c r="C13" s="180">
        <f t="shared" si="1"/>
        <v>8.163709937591733</v>
      </c>
      <c r="D13" s="180">
        <f t="shared" si="2"/>
        <v>2.466015322434699</v>
      </c>
      <c r="E13" s="179">
        <v>822748713</v>
      </c>
      <c r="F13" s="181">
        <f t="shared" si="0"/>
        <v>7.6471413153552614</v>
      </c>
      <c r="G13" s="181">
        <f t="shared" si="3"/>
        <v>2.7404860202518155</v>
      </c>
      <c r="H13" s="182">
        <f t="shared" si="4"/>
        <v>5165993</v>
      </c>
      <c r="I13" s="183">
        <f t="shared" si="5"/>
        <v>0.63186181332208946</v>
      </c>
      <c r="J13" s="179">
        <v>757686144</v>
      </c>
      <c r="K13" s="180">
        <f t="shared" si="6"/>
        <v>6.8580479209641956</v>
      </c>
      <c r="L13" s="180">
        <f t="shared" si="7"/>
        <v>2.3976650865478941</v>
      </c>
      <c r="M13" s="179">
        <v>758106295</v>
      </c>
      <c r="N13" s="180">
        <f t="shared" si="8"/>
        <v>6.9122262442126745</v>
      </c>
      <c r="O13" s="180">
        <f t="shared" si="9"/>
        <v>2.2802246668872379</v>
      </c>
      <c r="P13" s="113"/>
    </row>
    <row r="14" spans="1:16" ht="22.5" customHeight="1">
      <c r="A14" s="185" t="s">
        <v>82</v>
      </c>
      <c r="B14" s="186">
        <v>3514393679</v>
      </c>
      <c r="C14" s="187">
        <f t="shared" si="1"/>
        <v>35.091850524754086</v>
      </c>
      <c r="D14" s="187">
        <f t="shared" si="2"/>
        <v>10.600210167702238</v>
      </c>
      <c r="E14" s="186">
        <v>3763780463</v>
      </c>
      <c r="F14" s="188">
        <f t="shared" si="0"/>
        <v>34.982930542164532</v>
      </c>
      <c r="G14" s="188">
        <f t="shared" si="3"/>
        <v>12.536741266404636</v>
      </c>
      <c r="H14" s="189">
        <f t="shared" si="4"/>
        <v>249386784</v>
      </c>
      <c r="I14" s="190">
        <f t="shared" si="5"/>
        <v>7.0961538967643918</v>
      </c>
      <c r="J14" s="186">
        <v>3815449914</v>
      </c>
      <c r="K14" s="187">
        <f t="shared" si="6"/>
        <v>34.534798554070854</v>
      </c>
      <c r="L14" s="187">
        <f t="shared" si="7"/>
        <v>12.073826505490333</v>
      </c>
      <c r="M14" s="186">
        <v>3980543694</v>
      </c>
      <c r="N14" s="187">
        <f t="shared" si="8"/>
        <v>36.293615775742985</v>
      </c>
      <c r="O14" s="187">
        <f t="shared" si="9"/>
        <v>11.972640220170241</v>
      </c>
      <c r="P14" s="113"/>
    </row>
    <row r="15" spans="1:16" s="3" customFormat="1" ht="19.5" customHeight="1">
      <c r="A15" s="191" t="s">
        <v>83</v>
      </c>
      <c r="B15" s="192">
        <f>SUM(B5:B14)</f>
        <v>10014842838</v>
      </c>
      <c r="C15" s="193">
        <f>B15/$B$15*100</f>
        <v>100</v>
      </c>
      <c r="D15" s="193">
        <f t="shared" si="2"/>
        <v>30.20704240212342</v>
      </c>
      <c r="E15" s="192">
        <f>SUM(E5:E14)</f>
        <v>10758905571</v>
      </c>
      <c r="F15" s="193">
        <f t="shared" si="0"/>
        <v>100</v>
      </c>
      <c r="G15" s="193">
        <f t="shared" si="3"/>
        <v>35.83673829525015</v>
      </c>
      <c r="H15" s="194">
        <f>E15-B15</f>
        <v>744062733</v>
      </c>
      <c r="I15" s="195">
        <f>E15/B15*100-100</f>
        <v>7.4295996955314365</v>
      </c>
      <c r="J15" s="192">
        <f>SUM(J5:J14)</f>
        <v>11048131374</v>
      </c>
      <c r="K15" s="193">
        <f t="shared" si="6"/>
        <v>100</v>
      </c>
      <c r="L15" s="193">
        <f t="shared" si="7"/>
        <v>34.961334685611213</v>
      </c>
      <c r="M15" s="192">
        <f>SUM(M5:M14)</f>
        <v>10967614025</v>
      </c>
      <c r="N15" s="193">
        <f t="shared" si="8"/>
        <v>100</v>
      </c>
      <c r="O15" s="193">
        <f t="shared" si="9"/>
        <v>32.988281724666884</v>
      </c>
      <c r="P15" s="115"/>
    </row>
    <row r="16" spans="1:16" ht="16.5" customHeight="1">
      <c r="A16" s="392" t="s">
        <v>84</v>
      </c>
      <c r="B16" s="393"/>
      <c r="C16" s="393"/>
      <c r="D16" s="393"/>
      <c r="E16" s="393"/>
      <c r="F16" s="393"/>
      <c r="G16" s="393"/>
      <c r="H16" s="393"/>
      <c r="I16" s="393"/>
    </row>
    <row r="17" spans="1:16">
      <c r="E17" s="4"/>
      <c r="F17" s="4"/>
      <c r="H17" s="4"/>
      <c r="J17" s="4"/>
      <c r="M17" s="196"/>
    </row>
    <row r="18" spans="1:16" s="127" customFormat="1">
      <c r="A18" s="197" t="s">
        <v>85</v>
      </c>
      <c r="B18" s="198">
        <v>33154</v>
      </c>
      <c r="C18" s="199"/>
      <c r="D18" s="199"/>
      <c r="E18" s="198">
        <v>30022</v>
      </c>
      <c r="J18" s="198">
        <v>31601</v>
      </c>
      <c r="M18" s="198">
        <v>33247</v>
      </c>
      <c r="P18" s="128"/>
    </row>
    <row r="19" spans="1:16">
      <c r="G19" s="118"/>
    </row>
    <row r="20" spans="1:16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</sheetData>
  <mergeCells count="3">
    <mergeCell ref="A2:I2"/>
    <mergeCell ref="A1:I1"/>
    <mergeCell ref="A16:I16"/>
  </mergeCells>
  <phoneticPr fontId="0" type="noConversion"/>
  <pageMargins left="0.39370078740157483" right="0.19685039370078741" top="0.6692913385826772" bottom="0.43307086614173229" header="0.39370078740157483" footer="0.19685039370078741"/>
  <pageSetup paperSize="9" scale="70" firstPageNumber="899" orientation="landscape" useFirstPageNumber="1" r:id="rId1"/>
  <headerFooter alignWithMargins="0">
    <oddHeader>&amp;C&amp;"Times New Roman,Regular"&amp;12&amp;P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:Q29"/>
  <sheetViews>
    <sheetView view="pageLayout" topLeftCell="A7" zoomScale="70" zoomScaleNormal="70" zoomScalePageLayoutView="70" workbookViewId="0">
      <selection activeCell="F9" sqref="F9"/>
    </sheetView>
  </sheetViews>
  <sheetFormatPr defaultColWidth="7.5703125" defaultRowHeight="15.75"/>
  <cols>
    <col min="1" max="1" width="42.140625" style="2" customWidth="1"/>
    <col min="2" max="2" width="18.28515625" style="9" customWidth="1"/>
    <col min="3" max="3" width="7.5703125" style="8" customWidth="1"/>
    <col min="4" max="4" width="7.42578125" style="8" customWidth="1"/>
    <col min="5" max="5" width="18.140625" style="9" customWidth="1"/>
    <col min="6" max="6" width="7.5703125" style="8" customWidth="1"/>
    <col min="7" max="7" width="7.140625" style="8" customWidth="1"/>
    <col min="8" max="8" width="17.5703125" style="8" customWidth="1"/>
    <col min="9" max="9" width="15.28515625" style="8" customWidth="1"/>
    <col min="10" max="10" width="17.28515625" style="9" customWidth="1"/>
    <col min="11" max="11" width="7.5703125" style="8" customWidth="1"/>
    <col min="12" max="12" width="7.42578125" style="8" customWidth="1"/>
    <col min="13" max="13" width="16.42578125" style="9" customWidth="1"/>
    <col min="14" max="14" width="7.5703125" style="8" customWidth="1"/>
    <col min="15" max="15" width="7.42578125" style="8" customWidth="1"/>
    <col min="16" max="16384" width="7.5703125" style="8"/>
  </cols>
  <sheetData>
    <row r="1" spans="1:15">
      <c r="A1" s="398"/>
      <c r="B1" s="398"/>
      <c r="C1" s="398"/>
      <c r="D1" s="398"/>
      <c r="E1" s="398"/>
      <c r="F1" s="398"/>
      <c r="G1" s="398"/>
      <c r="H1" s="398"/>
      <c r="I1" s="398"/>
      <c r="M1" s="137"/>
    </row>
    <row r="2" spans="1:15">
      <c r="A2" s="395" t="s">
        <v>58</v>
      </c>
      <c r="B2" s="395"/>
      <c r="C2" s="395"/>
      <c r="D2" s="395"/>
      <c r="E2" s="395"/>
      <c r="F2" s="395"/>
      <c r="G2" s="395"/>
      <c r="H2" s="395"/>
      <c r="I2" s="395"/>
      <c r="J2" s="8"/>
      <c r="M2" s="8"/>
    </row>
    <row r="3" spans="1:15">
      <c r="A3" s="157"/>
    </row>
    <row r="4" spans="1:15" s="15" customFormat="1" ht="63.75">
      <c r="A4" s="200" t="s">
        <v>86</v>
      </c>
      <c r="B4" s="173" t="s">
        <v>67</v>
      </c>
      <c r="C4" s="173" t="s">
        <v>0</v>
      </c>
      <c r="D4" s="173" t="s">
        <v>1</v>
      </c>
      <c r="E4" s="173" t="s">
        <v>68</v>
      </c>
      <c r="F4" s="173" t="s">
        <v>0</v>
      </c>
      <c r="G4" s="173" t="s">
        <v>1</v>
      </c>
      <c r="H4" s="173" t="s">
        <v>69</v>
      </c>
      <c r="I4" s="173" t="s">
        <v>70</v>
      </c>
      <c r="J4" s="173" t="s">
        <v>71</v>
      </c>
      <c r="K4" s="173" t="s">
        <v>0</v>
      </c>
      <c r="L4" s="173" t="s">
        <v>1</v>
      </c>
      <c r="M4" s="173" t="s">
        <v>72</v>
      </c>
      <c r="N4" s="201" t="s">
        <v>0</v>
      </c>
      <c r="O4" s="201" t="s">
        <v>1</v>
      </c>
    </row>
    <row r="5" spans="1:15" ht="23.25" customHeight="1">
      <c r="A5" s="202" t="s">
        <v>87</v>
      </c>
      <c r="B5" s="203">
        <v>1489312266</v>
      </c>
      <c r="C5" s="204">
        <v>20.575964174870272</v>
      </c>
      <c r="D5" s="204">
        <v>4.4921043192374981</v>
      </c>
      <c r="E5" s="203">
        <v>1593116849</v>
      </c>
      <c r="F5" s="205">
        <v>20.319994213637045</v>
      </c>
      <c r="G5" s="205">
        <v>5.3064980647525148</v>
      </c>
      <c r="H5" s="203">
        <v>103804583</v>
      </c>
      <c r="I5" s="205">
        <v>6.9699676400838797</v>
      </c>
      <c r="J5" s="203">
        <v>1373387186</v>
      </c>
      <c r="K5" s="205">
        <v>17.021798511405912</v>
      </c>
      <c r="L5" s="205">
        <v>4.3460244485933988</v>
      </c>
      <c r="M5" s="203">
        <v>1295014576</v>
      </c>
      <c r="N5" s="204">
        <v>16.535286467116375</v>
      </c>
      <c r="O5" s="204">
        <v>3.8951321201912954</v>
      </c>
    </row>
    <row r="6" spans="1:15" s="11" customFormat="1" ht="16.5" customHeight="1">
      <c r="A6" s="206" t="s">
        <v>3</v>
      </c>
      <c r="B6" s="207">
        <v>17714</v>
      </c>
      <c r="C6" s="208">
        <v>2.447321745174239E-4</v>
      </c>
      <c r="D6" s="208">
        <v>5.3429450443385417E-5</v>
      </c>
      <c r="E6" s="207">
        <v>18913</v>
      </c>
      <c r="F6" s="208">
        <v>2.4123280775277108E-4</v>
      </c>
      <c r="G6" s="208">
        <v>6.2997135434015043E-5</v>
      </c>
      <c r="H6" s="209">
        <v>1199</v>
      </c>
      <c r="I6" s="208">
        <v>6.7686575589928992</v>
      </c>
      <c r="J6" s="207">
        <v>18834</v>
      </c>
      <c r="K6" s="208">
        <v>2.334291133861059E-4</v>
      </c>
      <c r="L6" s="208">
        <v>5.9599379766463092E-5</v>
      </c>
      <c r="M6" s="207">
        <v>18834</v>
      </c>
      <c r="N6" s="208">
        <v>2.4048037071798165E-4</v>
      </c>
      <c r="O6" s="208">
        <v>5.6648720185279878E-5</v>
      </c>
    </row>
    <row r="7" spans="1:15" ht="23.25" customHeight="1">
      <c r="A7" s="210" t="s">
        <v>88</v>
      </c>
      <c r="B7" s="211">
        <v>664331021</v>
      </c>
      <c r="C7" s="208">
        <v>9.1782305164677869</v>
      </c>
      <c r="D7" s="208">
        <v>2.0037733636966881</v>
      </c>
      <c r="E7" s="211">
        <v>729137963</v>
      </c>
      <c r="F7" s="208">
        <v>9.3000580581412855</v>
      </c>
      <c r="G7" s="208">
        <v>2.4286788455132902</v>
      </c>
      <c r="H7" s="211">
        <v>64806942</v>
      </c>
      <c r="I7" s="208">
        <v>9.7552184003763358</v>
      </c>
      <c r="J7" s="211">
        <v>770391376</v>
      </c>
      <c r="K7" s="208">
        <v>9.5482518774547174</v>
      </c>
      <c r="L7" s="208">
        <v>2.4378702446125127</v>
      </c>
      <c r="M7" s="211">
        <v>748531841</v>
      </c>
      <c r="N7" s="208">
        <v>9.557566879998582</v>
      </c>
      <c r="O7" s="208">
        <v>2.2514267182001384</v>
      </c>
    </row>
    <row r="8" spans="1:15" s="11" customFormat="1" ht="16.5" customHeight="1">
      <c r="A8" s="206" t="s">
        <v>3</v>
      </c>
      <c r="B8" s="212">
        <v>10069</v>
      </c>
      <c r="C8" s="213">
        <v>1.3911077482307445E-4</v>
      </c>
      <c r="D8" s="213">
        <v>3.0370392712794835E-5</v>
      </c>
      <c r="E8" s="212">
        <v>13985</v>
      </c>
      <c r="F8" s="213">
        <v>1.7837682104491638E-4</v>
      </c>
      <c r="G8" s="213">
        <v>4.6582506162147754E-5</v>
      </c>
      <c r="H8" s="212">
        <v>3916</v>
      </c>
      <c r="I8" s="214">
        <v>38.891647631343716</v>
      </c>
      <c r="J8" s="212">
        <v>13985</v>
      </c>
      <c r="K8" s="213">
        <v>1.7333047417992414E-4</v>
      </c>
      <c r="L8" s="213">
        <v>4.4254928641498687E-5</v>
      </c>
      <c r="M8" s="212">
        <v>13985</v>
      </c>
      <c r="N8" s="213">
        <v>1.785663154131344E-4</v>
      </c>
      <c r="O8" s="213">
        <v>4.2063945619153612E-5</v>
      </c>
    </row>
    <row r="9" spans="1:15" ht="22.5" customHeight="1">
      <c r="A9" s="210" t="s">
        <v>75</v>
      </c>
      <c r="B9" s="211">
        <v>635135812</v>
      </c>
      <c r="C9" s="208">
        <v>8.7748768423083288</v>
      </c>
      <c r="D9" s="208">
        <v>1.9157139771973215</v>
      </c>
      <c r="E9" s="211">
        <v>650970871</v>
      </c>
      <c r="F9" s="208">
        <v>8.3030471620894062</v>
      </c>
      <c r="G9" s="208">
        <v>2.1683128072746651</v>
      </c>
      <c r="H9" s="211">
        <v>15835059</v>
      </c>
      <c r="I9" s="208">
        <v>2.493176845143779</v>
      </c>
      <c r="J9" s="211">
        <v>668102812</v>
      </c>
      <c r="K9" s="208">
        <v>8.2804846052842844</v>
      </c>
      <c r="L9" s="208">
        <v>2.1141825005537802</v>
      </c>
      <c r="M9" s="211">
        <v>639548629</v>
      </c>
      <c r="N9" s="208">
        <v>8.1660237545979015</v>
      </c>
      <c r="O9" s="208">
        <v>1.9236280837368784</v>
      </c>
    </row>
    <row r="10" spans="1:15" s="11" customFormat="1" ht="16.5" customHeight="1">
      <c r="A10" s="206" t="s">
        <v>3</v>
      </c>
      <c r="B10" s="212">
        <v>671</v>
      </c>
      <c r="C10" s="213">
        <v>9.2703674551875013E-6</v>
      </c>
      <c r="D10" s="213">
        <v>2.023888520238885E-6</v>
      </c>
      <c r="E10" s="212">
        <v>748</v>
      </c>
      <c r="F10" s="213">
        <v>9.5406408395850874E-6</v>
      </c>
      <c r="G10" s="213">
        <v>2.491506228765572E-6</v>
      </c>
      <c r="H10" s="212">
        <v>77</v>
      </c>
      <c r="I10" s="213">
        <v>11.475409836065566</v>
      </c>
      <c r="J10" s="212">
        <v>671</v>
      </c>
      <c r="K10" s="213">
        <v>8.3163924329445182E-6</v>
      </c>
      <c r="L10" s="213">
        <v>2.1233505268820609E-6</v>
      </c>
      <c r="M10" s="212">
        <v>561</v>
      </c>
      <c r="N10" s="213">
        <v>7.1630820841450416E-6</v>
      </c>
      <c r="O10" s="213">
        <v>1.687370289048636E-6</v>
      </c>
    </row>
    <row r="11" spans="1:15" ht="22.5" customHeight="1">
      <c r="A11" s="210" t="s">
        <v>76</v>
      </c>
      <c r="B11" s="211">
        <v>1471002789</v>
      </c>
      <c r="C11" s="208">
        <v>20.323005039695452</v>
      </c>
      <c r="D11" s="208">
        <v>4.436878774808469</v>
      </c>
      <c r="E11" s="211">
        <v>1586478902</v>
      </c>
      <c r="F11" s="208">
        <v>20.235328079627418</v>
      </c>
      <c r="G11" s="208">
        <v>5.2843877889547661</v>
      </c>
      <c r="H11" s="211">
        <v>115476113</v>
      </c>
      <c r="I11" s="208">
        <v>7.8501627504392104</v>
      </c>
      <c r="J11" s="211">
        <v>2101949906</v>
      </c>
      <c r="K11" s="208">
        <v>26.051624877327633</v>
      </c>
      <c r="L11" s="208">
        <v>6.6515297174140047</v>
      </c>
      <c r="M11" s="211">
        <v>1996095467</v>
      </c>
      <c r="N11" s="208">
        <v>25.486979818022871</v>
      </c>
      <c r="O11" s="208">
        <v>6.0038363371131229</v>
      </c>
    </row>
    <row r="12" spans="1:15" ht="22.5" customHeight="1">
      <c r="A12" s="206" t="s">
        <v>3</v>
      </c>
      <c r="B12" s="207">
        <v>2242</v>
      </c>
      <c r="C12" s="215">
        <v>3.097490884430757E-5</v>
      </c>
      <c r="D12" s="215">
        <v>6.7623816130783615E-6</v>
      </c>
      <c r="E12" s="207">
        <v>2240</v>
      </c>
      <c r="F12" s="215">
        <v>2.857090304902486E-5</v>
      </c>
      <c r="G12" s="215">
        <v>7.4611951235760451E-6</v>
      </c>
      <c r="H12" s="207">
        <v>-2</v>
      </c>
      <c r="I12" s="215">
        <v>-8.9206066012494034E-2</v>
      </c>
      <c r="J12" s="207">
        <v>2240</v>
      </c>
      <c r="K12" s="215">
        <v>2.7762621534717918E-5</v>
      </c>
      <c r="L12" s="215">
        <v>7.0883832790101574E-6</v>
      </c>
      <c r="M12" s="207">
        <v>2240</v>
      </c>
      <c r="N12" s="215">
        <v>2.8601254667531E-5</v>
      </c>
      <c r="O12" s="215">
        <v>6.7374499954883156E-6</v>
      </c>
    </row>
    <row r="13" spans="1:15" ht="26.25" customHeight="1">
      <c r="A13" s="216" t="s">
        <v>77</v>
      </c>
      <c r="B13" s="211">
        <v>50149973</v>
      </c>
      <c r="C13" s="208">
        <v>0.69285943007113548</v>
      </c>
      <c r="D13" s="208">
        <v>0.15126371780177353</v>
      </c>
      <c r="E13" s="211">
        <v>51700285</v>
      </c>
      <c r="F13" s="208">
        <v>0.65943028140265825</v>
      </c>
      <c r="G13" s="208">
        <v>0.17220799746852308</v>
      </c>
      <c r="H13" s="211">
        <v>1550312</v>
      </c>
      <c r="I13" s="208">
        <v>3.0913516144864133</v>
      </c>
      <c r="J13" s="211">
        <v>40663930</v>
      </c>
      <c r="K13" s="208">
        <v>0.50398986549297409</v>
      </c>
      <c r="L13" s="208">
        <v>0.12867925065662481</v>
      </c>
      <c r="M13" s="211">
        <v>40365069</v>
      </c>
      <c r="N13" s="208">
        <v>0.51539804381315224</v>
      </c>
      <c r="O13" s="208">
        <v>0.12140965801425695</v>
      </c>
    </row>
    <row r="14" spans="1:15" ht="22.5" customHeight="1">
      <c r="A14" s="206" t="s">
        <v>3</v>
      </c>
      <c r="B14" s="207">
        <v>374</v>
      </c>
      <c r="C14" s="215">
        <v>5.167090056989755E-6</v>
      </c>
      <c r="D14" s="215">
        <v>1.12806901128069E-6</v>
      </c>
      <c r="E14" s="207">
        <v>187</v>
      </c>
      <c r="F14" s="215">
        <v>2.3851602098962718E-6</v>
      </c>
      <c r="G14" s="215">
        <v>6.22876557191393E-7</v>
      </c>
      <c r="H14" s="209">
        <v>-187</v>
      </c>
      <c r="I14" s="215">
        <v>-50</v>
      </c>
      <c r="J14" s="207">
        <v>47</v>
      </c>
      <c r="K14" s="215">
        <v>5.8251929113024204E-7</v>
      </c>
      <c r="L14" s="215">
        <v>1.4872947058637385E-7</v>
      </c>
      <c r="M14" s="207"/>
      <c r="N14" s="215">
        <v>0</v>
      </c>
      <c r="O14" s="215">
        <v>0</v>
      </c>
    </row>
    <row r="15" spans="1:15" ht="30.75" customHeight="1">
      <c r="A15" s="210" t="s">
        <v>78</v>
      </c>
      <c r="B15" s="211">
        <v>12034039</v>
      </c>
      <c r="C15" s="208">
        <v>0.16625926005969768</v>
      </c>
      <c r="D15" s="208">
        <v>3.6297396995837609E-2</v>
      </c>
      <c r="E15" s="211">
        <v>20261061</v>
      </c>
      <c r="F15" s="208">
        <v>0.2584271470988298</v>
      </c>
      <c r="G15" s="208">
        <v>6.7487379255212837E-2</v>
      </c>
      <c r="H15" s="211">
        <v>8227022</v>
      </c>
      <c r="I15" s="208">
        <v>68.364594796476894</v>
      </c>
      <c r="J15" s="211">
        <v>11659755</v>
      </c>
      <c r="K15" s="208">
        <v>0.14451132377345308</v>
      </c>
      <c r="L15" s="208">
        <v>3.6896791240783516E-2</v>
      </c>
      <c r="M15" s="211">
        <v>11662755</v>
      </c>
      <c r="N15" s="208">
        <v>0.14891492226786629</v>
      </c>
      <c r="O15" s="208">
        <v>3.5079119920594336E-2</v>
      </c>
    </row>
    <row r="16" spans="1:15" ht="22.5" customHeight="1">
      <c r="A16" s="210" t="s">
        <v>89</v>
      </c>
      <c r="B16" s="211">
        <v>1184741231</v>
      </c>
      <c r="C16" s="208">
        <v>16.36808725883931</v>
      </c>
      <c r="D16" s="208">
        <v>3.573448847801171</v>
      </c>
      <c r="E16" s="211">
        <v>1356316996</v>
      </c>
      <c r="F16" s="208">
        <v>17.299643480562786</v>
      </c>
      <c r="G16" s="208">
        <v>4.517743641329691</v>
      </c>
      <c r="H16" s="211">
        <v>171575765</v>
      </c>
      <c r="I16" s="208">
        <v>14.482129979993914</v>
      </c>
      <c r="J16" s="211">
        <v>1332758739</v>
      </c>
      <c r="K16" s="208">
        <v>16.518248423189686</v>
      </c>
      <c r="L16" s="208">
        <v>4.2174574823581539</v>
      </c>
      <c r="M16" s="211">
        <v>1322308375</v>
      </c>
      <c r="N16" s="208">
        <v>16.883785081421465</v>
      </c>
      <c r="O16" s="208">
        <v>3.977226140704424</v>
      </c>
    </row>
    <row r="17" spans="1:17" ht="25.5" customHeight="1">
      <c r="A17" s="210" t="s">
        <v>80</v>
      </c>
      <c r="B17" s="211">
        <v>176190378</v>
      </c>
      <c r="C17" s="208">
        <v>2.4342020061525842</v>
      </c>
      <c r="D17" s="208">
        <v>0.53143022863002953</v>
      </c>
      <c r="E17" s="211">
        <v>184429541</v>
      </c>
      <c r="F17" s="208">
        <v>2.3523743461103375</v>
      </c>
      <c r="G17" s="208">
        <v>0.61431463926453933</v>
      </c>
      <c r="H17" s="211">
        <v>8239163</v>
      </c>
      <c r="I17" s="208">
        <v>4.676284308783309</v>
      </c>
      <c r="J17" s="211">
        <v>176117389</v>
      </c>
      <c r="K17" s="208">
        <v>2.1828037573614698</v>
      </c>
      <c r="L17" s="208">
        <v>0.55731587291541407</v>
      </c>
      <c r="M17" s="211">
        <v>175472944</v>
      </c>
      <c r="N17" s="208">
        <v>2.2405117672345565</v>
      </c>
      <c r="O17" s="208">
        <v>0.52778579721478625</v>
      </c>
    </row>
    <row r="18" spans="1:17" ht="28.5" customHeight="1">
      <c r="A18" s="210" t="s">
        <v>81</v>
      </c>
      <c r="B18" s="211">
        <v>817582720</v>
      </c>
      <c r="C18" s="208">
        <v>11.29551749539743</v>
      </c>
      <c r="D18" s="208">
        <v>2.466015322434699</v>
      </c>
      <c r="E18" s="211">
        <v>822748713</v>
      </c>
      <c r="F18" s="208">
        <v>10.494050764657581</v>
      </c>
      <c r="G18" s="208">
        <v>2.7404860202518155</v>
      </c>
      <c r="H18" s="211">
        <v>5165993</v>
      </c>
      <c r="I18" s="208">
        <v>0.63186181332208946</v>
      </c>
      <c r="J18" s="211">
        <v>757686144</v>
      </c>
      <c r="K18" s="208">
        <v>9.3907828830231157</v>
      </c>
      <c r="L18" s="208">
        <v>2.3976650865478941</v>
      </c>
      <c r="M18" s="211">
        <v>758106295</v>
      </c>
      <c r="N18" s="208">
        <v>9.6798175037291898</v>
      </c>
      <c r="O18" s="208">
        <v>2.2802246668872379</v>
      </c>
    </row>
    <row r="19" spans="1:17" ht="24.75" customHeight="1">
      <c r="A19" s="210" t="s">
        <v>82</v>
      </c>
      <c r="B19" s="211">
        <v>737636310</v>
      </c>
      <c r="C19" s="208">
        <v>10.190997976138002</v>
      </c>
      <c r="D19" s="208">
        <v>2.224878777824697</v>
      </c>
      <c r="E19" s="211">
        <v>844983025</v>
      </c>
      <c r="F19" s="208">
        <v>10.777646466672657</v>
      </c>
      <c r="G19" s="208">
        <v>2.8145460828725604</v>
      </c>
      <c r="H19" s="211">
        <v>107346715</v>
      </c>
      <c r="I19" s="208">
        <v>14.552797028118093</v>
      </c>
      <c r="J19" s="211">
        <v>835685083</v>
      </c>
      <c r="K19" s="208">
        <v>10.357503875686755</v>
      </c>
      <c r="L19" s="208">
        <v>2.6444893610961677</v>
      </c>
      <c r="M19" s="211">
        <v>844718303</v>
      </c>
      <c r="N19" s="208">
        <v>10.785715761798043</v>
      </c>
      <c r="O19" s="208">
        <v>2.540735413721539</v>
      </c>
    </row>
    <row r="20" spans="1:17" s="12" customFormat="1" ht="18.75" customHeight="1">
      <c r="A20" s="217" t="s">
        <v>3</v>
      </c>
      <c r="B20" s="218">
        <v>200218491</v>
      </c>
      <c r="C20" s="219">
        <v>2.7661683798705692</v>
      </c>
      <c r="D20" s="219">
        <v>0.60390447909754474</v>
      </c>
      <c r="E20" s="218">
        <v>253210036</v>
      </c>
      <c r="F20" s="220">
        <v>3.2296604417839707</v>
      </c>
      <c r="G20" s="220">
        <v>0.84341494903737257</v>
      </c>
      <c r="H20" s="218">
        <v>52991545</v>
      </c>
      <c r="I20" s="220">
        <v>26.466858647935766</v>
      </c>
      <c r="J20" s="218">
        <v>246566887</v>
      </c>
      <c r="K20" s="220">
        <v>3.0559567708814996</v>
      </c>
      <c r="L20" s="220">
        <v>0.7802502673966013</v>
      </c>
      <c r="M20" s="218">
        <v>245056382</v>
      </c>
      <c r="N20" s="219">
        <v>3.1289821381632859</v>
      </c>
      <c r="O20" s="219">
        <v>0.73707817848226898</v>
      </c>
    </row>
    <row r="21" spans="1:17" s="13" customFormat="1" ht="19.5" customHeight="1">
      <c r="A21" s="221" t="s">
        <v>83</v>
      </c>
      <c r="B21" s="222">
        <v>7238116539</v>
      </c>
      <c r="C21" s="223">
        <v>100</v>
      </c>
      <c r="D21" s="223">
        <v>21.831804726428182</v>
      </c>
      <c r="E21" s="222">
        <v>7840144206</v>
      </c>
      <c r="F21" s="223">
        <v>100</v>
      </c>
      <c r="G21" s="223">
        <v>26.114663266937583</v>
      </c>
      <c r="H21" s="222">
        <v>602027667</v>
      </c>
      <c r="I21" s="223">
        <v>8.3174630272418142</v>
      </c>
      <c r="J21" s="222">
        <v>8068402320</v>
      </c>
      <c r="K21" s="223">
        <v>100</v>
      </c>
      <c r="L21" s="223">
        <v>25.532110755988736</v>
      </c>
      <c r="M21" s="222">
        <v>7831824254</v>
      </c>
      <c r="N21" s="223">
        <v>100</v>
      </c>
      <c r="O21" s="223">
        <v>23.556484055704274</v>
      </c>
    </row>
    <row r="22" spans="1:17" ht="21.75" customHeight="1">
      <c r="A22" s="396"/>
      <c r="B22" s="397"/>
      <c r="C22" s="397"/>
      <c r="D22" s="397"/>
      <c r="E22" s="397"/>
      <c r="F22" s="397"/>
      <c r="G22" s="397"/>
      <c r="H22" s="397"/>
      <c r="I22" s="397"/>
      <c r="J22" s="159"/>
      <c r="K22" s="158"/>
      <c r="L22" s="159"/>
      <c r="M22" s="159"/>
      <c r="N22" s="159"/>
      <c r="O22" s="159"/>
    </row>
    <row r="23" spans="1:17" ht="15.75" customHeight="1">
      <c r="A23" s="399"/>
      <c r="B23" s="399"/>
      <c r="C23" s="399"/>
      <c r="D23" s="399"/>
      <c r="E23" s="399"/>
      <c r="F23" s="399"/>
      <c r="G23" s="399"/>
      <c r="H23" s="399"/>
      <c r="I23" s="399"/>
      <c r="J23" s="399"/>
      <c r="M23" s="8"/>
    </row>
    <row r="24" spans="1:17" ht="15.75" customHeight="1">
      <c r="A24" s="395" t="s">
        <v>59</v>
      </c>
      <c r="B24" s="395"/>
      <c r="C24" s="395"/>
      <c r="D24" s="395"/>
      <c r="E24" s="395"/>
      <c r="F24" s="395"/>
      <c r="G24" s="395"/>
      <c r="H24" s="395"/>
      <c r="I24" s="395"/>
      <c r="J24" s="8"/>
      <c r="M24" s="8"/>
    </row>
    <row r="25" spans="1:17">
      <c r="A25" s="157"/>
      <c r="B25" s="8"/>
      <c r="C25" s="9"/>
      <c r="D25" s="9"/>
      <c r="E25" s="8"/>
      <c r="F25" s="9"/>
      <c r="G25" s="9"/>
      <c r="H25" s="9"/>
      <c r="I25" s="10"/>
      <c r="J25" s="8"/>
      <c r="M25" s="8"/>
    </row>
    <row r="26" spans="1:17" s="15" customFormat="1" ht="63.75">
      <c r="A26" s="200" t="s">
        <v>86</v>
      </c>
      <c r="B26" s="173" t="s">
        <v>67</v>
      </c>
      <c r="C26" s="173" t="s">
        <v>0</v>
      </c>
      <c r="D26" s="173" t="s">
        <v>1</v>
      </c>
      <c r="E26" s="173" t="s">
        <v>68</v>
      </c>
      <c r="F26" s="173" t="s">
        <v>0</v>
      </c>
      <c r="G26" s="173" t="s">
        <v>1</v>
      </c>
      <c r="H26" s="173" t="s">
        <v>69</v>
      </c>
      <c r="I26" s="173" t="s">
        <v>70</v>
      </c>
      <c r="J26" s="173" t="s">
        <v>71</v>
      </c>
      <c r="K26" s="173" t="s">
        <v>0</v>
      </c>
      <c r="L26" s="173" t="s">
        <v>1</v>
      </c>
      <c r="M26" s="173" t="s">
        <v>72</v>
      </c>
      <c r="N26" s="201" t="s">
        <v>0</v>
      </c>
      <c r="O26" s="201" t="s">
        <v>1</v>
      </c>
    </row>
    <row r="27" spans="1:17" ht="16.5" customHeight="1">
      <c r="A27" s="224" t="s">
        <v>82</v>
      </c>
      <c r="B27" s="225">
        <v>2976975860</v>
      </c>
      <c r="C27" s="226">
        <f>B27/B27*100</f>
        <v>100</v>
      </c>
      <c r="D27" s="227">
        <f>B27/B29/1000000*100</f>
        <v>8.9792358689750866</v>
      </c>
      <c r="E27" s="225">
        <v>3172584389</v>
      </c>
      <c r="F27" s="226">
        <f>E27/E27*100</f>
        <v>100</v>
      </c>
      <c r="G27" s="227">
        <f>E27/E29/1000000*100</f>
        <v>10.567531773366198</v>
      </c>
      <c r="H27" s="228">
        <f>E27-B27</f>
        <v>195608529</v>
      </c>
      <c r="I27" s="229">
        <f>E27/B27*100-100</f>
        <v>6.570712635876049</v>
      </c>
      <c r="J27" s="228">
        <v>3226615203</v>
      </c>
      <c r="K27" s="226">
        <f>J27/J27*100</f>
        <v>100</v>
      </c>
      <c r="L27" s="230">
        <f>J27/$J$29/1000000*100</f>
        <v>10.210484487832664</v>
      </c>
      <c r="M27" s="228">
        <v>3381005800</v>
      </c>
      <c r="N27" s="226">
        <f>M27/M27*100</f>
        <v>100</v>
      </c>
      <c r="O27" s="230">
        <f>M27/$M$29/1000000*100</f>
        <v>10.169356032123199</v>
      </c>
    </row>
    <row r="28" spans="1:17">
      <c r="A28" s="394"/>
      <c r="B28" s="394"/>
      <c r="C28" s="394"/>
      <c r="D28" s="394"/>
      <c r="E28" s="394"/>
      <c r="F28" s="394"/>
      <c r="G28" s="394"/>
      <c r="H28" s="231"/>
      <c r="I28" s="232"/>
      <c r="J28" s="233"/>
      <c r="K28" s="233"/>
      <c r="L28" s="233"/>
      <c r="M28" s="233"/>
      <c r="N28" s="233"/>
      <c r="O28" s="233"/>
    </row>
    <row r="29" spans="1:17" s="127" customFormat="1">
      <c r="A29" s="234" t="s">
        <v>85</v>
      </c>
      <c r="B29" s="198">
        <v>33154</v>
      </c>
      <c r="C29" s="199"/>
      <c r="D29" s="199"/>
      <c r="E29" s="198">
        <v>30022</v>
      </c>
      <c r="J29" s="198">
        <v>31601</v>
      </c>
      <c r="M29" s="198">
        <v>33247</v>
      </c>
      <c r="N29" s="235"/>
      <c r="O29" s="235"/>
      <c r="Q29" s="128"/>
    </row>
  </sheetData>
  <mergeCells count="6">
    <mergeCell ref="A28:G28"/>
    <mergeCell ref="A2:I2"/>
    <mergeCell ref="A22:I22"/>
    <mergeCell ref="A24:I24"/>
    <mergeCell ref="A1:I1"/>
    <mergeCell ref="A23:J23"/>
  </mergeCells>
  <phoneticPr fontId="0" type="noConversion"/>
  <pageMargins left="0.39370078740157483" right="0.19685039370078741" top="0.6692913385826772" bottom="0.43307086614173229" header="0.39370078740157483" footer="0.19685039370078741"/>
  <pageSetup paperSize="9" scale="70" firstPageNumber="900" orientation="landscape" useFirstPageNumber="1" r:id="rId1"/>
  <headerFooter alignWithMargins="0">
    <oddHeader>&amp;C&amp;"Times New Roman,Regular"&amp;12&amp;P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Y40"/>
  <sheetViews>
    <sheetView view="pageLayout" topLeftCell="A22" zoomScale="70" zoomScaleNormal="70" zoomScalePageLayoutView="70" workbookViewId="0">
      <selection activeCell="H8" sqref="H8"/>
    </sheetView>
  </sheetViews>
  <sheetFormatPr defaultColWidth="8.85546875" defaultRowHeight="15.75"/>
  <cols>
    <col min="1" max="1" width="33.5703125" style="2" customWidth="1"/>
    <col min="2" max="2" width="18.7109375" style="1" customWidth="1"/>
    <col min="3" max="3" width="8.7109375" style="1" customWidth="1"/>
    <col min="4" max="4" width="8.85546875" style="1" bestFit="1" customWidth="1"/>
    <col min="5" max="5" width="17.42578125" style="1" customWidth="1"/>
    <col min="6" max="6" width="8.5703125" style="1" customWidth="1"/>
    <col min="7" max="7" width="9.7109375" style="1" customWidth="1"/>
    <col min="8" max="8" width="16.5703125" style="1" customWidth="1"/>
    <col min="9" max="9" width="13.140625" style="1" customWidth="1"/>
    <col min="10" max="10" width="17.42578125" style="1" customWidth="1"/>
    <col min="11" max="11" width="8.5703125" style="1" customWidth="1"/>
    <col min="12" max="12" width="8.28515625" style="1" customWidth="1"/>
    <col min="13" max="13" width="16.7109375" style="1" customWidth="1"/>
    <col min="14" max="14" width="8.5703125" style="1" customWidth="1"/>
    <col min="15" max="15" width="8.28515625" style="1" customWidth="1"/>
    <col min="16" max="16" width="8.85546875" style="1"/>
    <col min="17" max="25" width="14" style="1" customWidth="1"/>
    <col min="26" max="16384" width="8.85546875" style="1"/>
  </cols>
  <sheetData>
    <row r="2" spans="1:25">
      <c r="A2" s="400" t="s">
        <v>60</v>
      </c>
      <c r="B2" s="400"/>
      <c r="C2" s="400"/>
      <c r="D2" s="400"/>
      <c r="E2" s="400"/>
      <c r="F2" s="400"/>
      <c r="G2" s="400"/>
      <c r="H2" s="400"/>
      <c r="I2" s="400"/>
      <c r="M2" s="137"/>
    </row>
    <row r="3" spans="1:25">
      <c r="A3" s="160"/>
      <c r="B3" s="160"/>
      <c r="C3" s="160"/>
      <c r="D3" s="160"/>
      <c r="E3" s="160"/>
      <c r="F3" s="160"/>
      <c r="G3" s="160"/>
      <c r="H3" s="160"/>
      <c r="I3" s="160"/>
    </row>
    <row r="4" spans="1:25" s="17" customFormat="1" ht="63.75">
      <c r="A4" s="236" t="s">
        <v>5</v>
      </c>
      <c r="B4" s="173" t="s">
        <v>67</v>
      </c>
      <c r="C4" s="173" t="s">
        <v>0</v>
      </c>
      <c r="D4" s="173" t="s">
        <v>1</v>
      </c>
      <c r="E4" s="173" t="s">
        <v>68</v>
      </c>
      <c r="F4" s="173" t="s">
        <v>0</v>
      </c>
      <c r="G4" s="173" t="s">
        <v>1</v>
      </c>
      <c r="H4" s="173" t="s">
        <v>69</v>
      </c>
      <c r="I4" s="173" t="s">
        <v>70</v>
      </c>
      <c r="J4" s="173" t="s">
        <v>71</v>
      </c>
      <c r="K4" s="173" t="s">
        <v>0</v>
      </c>
      <c r="L4" s="173" t="s">
        <v>1</v>
      </c>
      <c r="M4" s="173" t="s">
        <v>72</v>
      </c>
      <c r="N4" s="173" t="s">
        <v>0</v>
      </c>
      <c r="O4" s="173" t="s">
        <v>1</v>
      </c>
    </row>
    <row r="5" spans="1:25" s="17" customFormat="1">
      <c r="A5" s="237" t="s">
        <v>90</v>
      </c>
      <c r="B5" s="238">
        <v>5679964</v>
      </c>
      <c r="C5" s="239">
        <f t="shared" ref="C5:C36" si="0">B5/$B$36*100</f>
        <v>5.6715458164237245E-2</v>
      </c>
      <c r="D5" s="240">
        <f t="shared" ref="D5:D35" si="1">B5/$B$38/1000000*100</f>
        <v>1.7132062496229717E-2</v>
      </c>
      <c r="E5" s="238">
        <v>5515164</v>
      </c>
      <c r="F5" s="239">
        <f>E5/$E$36*100</f>
        <v>5.126138493924328E-2</v>
      </c>
      <c r="G5" s="240">
        <f t="shared" ref="G5:G36" si="2">E5/$E$38/1000000*100</f>
        <v>1.8370408367197385E-2</v>
      </c>
      <c r="H5" s="241">
        <f>E5-B5</f>
        <v>-164800</v>
      </c>
      <c r="I5" s="242">
        <f>E5/B5*100-100</f>
        <v>-2.9014268400292593</v>
      </c>
      <c r="J5" s="238">
        <v>5515164</v>
      </c>
      <c r="K5" s="239">
        <f t="shared" ref="K5:K36" si="3">J5/$J$36*100</f>
        <v>4.9919428121383953E-2</v>
      </c>
      <c r="L5" s="240">
        <f t="shared" ref="L5:L36" si="4">J5/$J$38/1000000*100</f>
        <v>1.745249833866017E-2</v>
      </c>
      <c r="M5" s="238">
        <v>5515164</v>
      </c>
      <c r="N5" s="239">
        <f t="shared" ref="N5:N36" si="5">M5/$M$36*100</f>
        <v>5.0285905279202243E-2</v>
      </c>
      <c r="O5" s="240">
        <f t="shared" ref="O5:O36" si="6">M5/$M$38/1000000*100</f>
        <v>1.6588456101302374E-2</v>
      </c>
      <c r="Q5" s="107"/>
      <c r="R5" s="107"/>
      <c r="S5" s="107"/>
      <c r="W5" s="151"/>
      <c r="X5" s="151"/>
      <c r="Y5" s="151"/>
    </row>
    <row r="6" spans="1:25" s="17" customFormat="1">
      <c r="A6" s="243" t="s">
        <v>91</v>
      </c>
      <c r="B6" s="244">
        <v>26075621</v>
      </c>
      <c r="C6" s="245">
        <f t="shared" si="0"/>
        <v>0.2603697474019212</v>
      </c>
      <c r="D6" s="246">
        <f t="shared" si="1"/>
        <v>7.8649999999999998E-2</v>
      </c>
      <c r="E6" s="244">
        <v>24383542</v>
      </c>
      <c r="F6" s="245">
        <f t="shared" ref="F6:F36" si="7">E6/$E$36*100</f>
        <v>0.22663589562236156</v>
      </c>
      <c r="G6" s="246">
        <f t="shared" si="2"/>
        <v>8.1218912797281995E-2</v>
      </c>
      <c r="H6" s="247">
        <f t="shared" ref="H6:H35" si="8">E6-B6</f>
        <v>-1692079</v>
      </c>
      <c r="I6" s="248">
        <f t="shared" ref="I6:I35" si="9">E6/B6*100-100</f>
        <v>-6.4891225409358384</v>
      </c>
      <c r="J6" s="244">
        <v>25570843</v>
      </c>
      <c r="K6" s="245">
        <f t="shared" si="3"/>
        <v>0.2314494834862017</v>
      </c>
      <c r="L6" s="246">
        <f t="shared" si="4"/>
        <v>8.091782854972944E-2</v>
      </c>
      <c r="M6" s="244">
        <v>30661112</v>
      </c>
      <c r="N6" s="245">
        <f t="shared" si="5"/>
        <v>0.27956045800034435</v>
      </c>
      <c r="O6" s="246">
        <f t="shared" si="6"/>
        <v>9.222219147592263E-2</v>
      </c>
      <c r="Q6" s="107"/>
      <c r="R6" s="107"/>
      <c r="S6" s="107"/>
      <c r="W6" s="151"/>
      <c r="X6" s="151"/>
      <c r="Y6" s="151"/>
    </row>
    <row r="7" spans="1:25" s="17" customFormat="1">
      <c r="A7" s="243" t="s">
        <v>92</v>
      </c>
      <c r="B7" s="244">
        <v>13408724</v>
      </c>
      <c r="C7" s="245">
        <f t="shared" si="0"/>
        <v>0.13388851145144651</v>
      </c>
      <c r="D7" s="246">
        <f t="shared" si="1"/>
        <v>4.0443759425710324E-2</v>
      </c>
      <c r="E7" s="244">
        <v>8529348</v>
      </c>
      <c r="F7" s="245">
        <f t="shared" si="7"/>
        <v>7.9277096947391726E-2</v>
      </c>
      <c r="G7" s="246">
        <f t="shared" si="2"/>
        <v>2.841032576110852E-2</v>
      </c>
      <c r="H7" s="247">
        <f t="shared" si="8"/>
        <v>-4879376</v>
      </c>
      <c r="I7" s="248">
        <f t="shared" si="9"/>
        <v>-36.389562496774488</v>
      </c>
      <c r="J7" s="244">
        <v>7563768</v>
      </c>
      <c r="K7" s="245">
        <f t="shared" si="3"/>
        <v>6.846196649869779E-2</v>
      </c>
      <c r="L7" s="246">
        <f t="shared" si="4"/>
        <v>2.3935217239960761E-2</v>
      </c>
      <c r="M7" s="244">
        <v>6797994</v>
      </c>
      <c r="N7" s="245">
        <f t="shared" si="5"/>
        <v>6.1982432865565762E-2</v>
      </c>
      <c r="O7" s="246">
        <f t="shared" si="6"/>
        <v>2.0446939573495353E-2</v>
      </c>
      <c r="Q7" s="107"/>
      <c r="R7" s="107"/>
      <c r="S7" s="107"/>
      <c r="W7" s="151"/>
      <c r="X7" s="151"/>
      <c r="Y7" s="151"/>
    </row>
    <row r="8" spans="1:25" s="17" customFormat="1" ht="31.5">
      <c r="A8" s="243" t="s">
        <v>93</v>
      </c>
      <c r="B8" s="244">
        <v>10962456</v>
      </c>
      <c r="C8" s="245">
        <f t="shared" si="0"/>
        <v>0.10946208719725892</v>
      </c>
      <c r="D8" s="246">
        <f t="shared" si="1"/>
        <v>3.3065259093925319E-2</v>
      </c>
      <c r="E8" s="244">
        <v>12495629</v>
      </c>
      <c r="F8" s="245">
        <f t="shared" si="7"/>
        <v>0.11614219418080252</v>
      </c>
      <c r="G8" s="246">
        <f t="shared" si="2"/>
        <v>4.1621574178935444E-2</v>
      </c>
      <c r="H8" s="247">
        <f t="shared" si="8"/>
        <v>1533173</v>
      </c>
      <c r="I8" s="248">
        <f t="shared" si="9"/>
        <v>13.985670729259937</v>
      </c>
      <c r="J8" s="244">
        <v>13669231</v>
      </c>
      <c r="K8" s="245">
        <f t="shared" si="3"/>
        <v>0.12372437054983196</v>
      </c>
      <c r="L8" s="246">
        <f t="shared" si="4"/>
        <v>4.3255691275592541E-2</v>
      </c>
      <c r="M8" s="244">
        <v>14564582</v>
      </c>
      <c r="N8" s="245">
        <f t="shared" si="5"/>
        <v>0.13279626696199315</v>
      </c>
      <c r="O8" s="246">
        <f t="shared" si="6"/>
        <v>4.3807206665263033E-2</v>
      </c>
      <c r="Q8" s="107"/>
      <c r="R8" s="107"/>
      <c r="S8" s="107"/>
      <c r="W8" s="151"/>
      <c r="X8" s="151"/>
      <c r="Y8" s="151"/>
    </row>
    <row r="9" spans="1:25" s="17" customFormat="1">
      <c r="A9" s="243" t="s">
        <v>94</v>
      </c>
      <c r="B9" s="249">
        <v>1614872</v>
      </c>
      <c r="C9" s="245">
        <f t="shared" si="0"/>
        <v>1.6124786241004017E-2</v>
      </c>
      <c r="D9" s="246">
        <f t="shared" si="1"/>
        <v>4.8708210170718465E-3</v>
      </c>
      <c r="E9" s="249">
        <v>1781282</v>
      </c>
      <c r="F9" s="245">
        <f t="shared" si="7"/>
        <v>1.6556349419046313E-2</v>
      </c>
      <c r="G9" s="246">
        <f t="shared" si="2"/>
        <v>5.9332556125507967E-3</v>
      </c>
      <c r="H9" s="247">
        <f t="shared" si="8"/>
        <v>166410</v>
      </c>
      <c r="I9" s="248">
        <f t="shared" si="9"/>
        <v>10.304841498273561</v>
      </c>
      <c r="J9" s="249">
        <v>1938977</v>
      </c>
      <c r="K9" s="245">
        <f t="shared" si="3"/>
        <v>1.7550271031018607E-2</v>
      </c>
      <c r="L9" s="246">
        <f t="shared" si="4"/>
        <v>6.1358089933862851E-3</v>
      </c>
      <c r="M9" s="249">
        <v>1938977</v>
      </c>
      <c r="N9" s="245">
        <f t="shared" si="5"/>
        <v>1.7679114122544991E-2</v>
      </c>
      <c r="O9" s="246">
        <f t="shared" si="6"/>
        <v>5.8320359731705114E-3</v>
      </c>
      <c r="Q9" s="107"/>
      <c r="R9" s="107"/>
      <c r="S9" s="107"/>
      <c r="W9" s="151"/>
      <c r="X9" s="151"/>
      <c r="Y9" s="151"/>
    </row>
    <row r="10" spans="1:25" s="16" customFormat="1">
      <c r="A10" s="243" t="s">
        <v>95</v>
      </c>
      <c r="B10" s="250">
        <v>11173422</v>
      </c>
      <c r="C10" s="245">
        <f t="shared" si="0"/>
        <v>0.11156862050399757</v>
      </c>
      <c r="D10" s="246">
        <f t="shared" si="1"/>
        <v>3.3701580503106718E-2</v>
      </c>
      <c r="E10" s="250">
        <v>12602773</v>
      </c>
      <c r="F10" s="245">
        <f t="shared" si="7"/>
        <v>0.11713805755457168</v>
      </c>
      <c r="G10" s="246">
        <f t="shared" si="2"/>
        <v>4.1978459129971356E-2</v>
      </c>
      <c r="H10" s="247">
        <f t="shared" si="8"/>
        <v>1429351</v>
      </c>
      <c r="I10" s="248">
        <f t="shared" si="9"/>
        <v>12.792419368032455</v>
      </c>
      <c r="J10" s="250">
        <v>9316992</v>
      </c>
      <c r="K10" s="245">
        <f t="shared" si="3"/>
        <v>8.4330930585474764E-2</v>
      </c>
      <c r="L10" s="246">
        <f t="shared" si="4"/>
        <v>2.9483218885478307E-2</v>
      </c>
      <c r="M10" s="250">
        <v>4955262</v>
      </c>
      <c r="N10" s="245">
        <f t="shared" si="5"/>
        <v>4.5180856918421691E-2</v>
      </c>
      <c r="O10" s="246">
        <f t="shared" si="6"/>
        <v>1.4904388365867598E-2</v>
      </c>
      <c r="Q10" s="107"/>
      <c r="R10" s="107"/>
      <c r="S10" s="107"/>
      <c r="W10" s="151"/>
      <c r="X10" s="151"/>
      <c r="Y10" s="151"/>
    </row>
    <row r="11" spans="1:25" s="18" customFormat="1" ht="31.5">
      <c r="A11" s="251" t="s">
        <v>96</v>
      </c>
      <c r="B11" s="249">
        <v>5548155</v>
      </c>
      <c r="C11" s="252">
        <f t="shared" si="0"/>
        <v>5.5399321684293013E-2</v>
      </c>
      <c r="D11" s="253">
        <f t="shared" si="1"/>
        <v>1.6734496591663147E-2</v>
      </c>
      <c r="E11" s="249">
        <v>5599814</v>
      </c>
      <c r="F11" s="252">
        <f t="shared" si="7"/>
        <v>5.2048175002985163E-2</v>
      </c>
      <c r="G11" s="253">
        <f t="shared" si="2"/>
        <v>1.8652368263273596E-2</v>
      </c>
      <c r="H11" s="247">
        <f t="shared" si="8"/>
        <v>51659</v>
      </c>
      <c r="I11" s="248">
        <f t="shared" si="9"/>
        <v>0.93110232140234928</v>
      </c>
      <c r="J11" s="249">
        <v>5548155</v>
      </c>
      <c r="K11" s="252">
        <f t="shared" si="3"/>
        <v>5.0218039704494191E-2</v>
      </c>
      <c r="L11" s="253">
        <f t="shared" si="4"/>
        <v>1.755689693364134E-2</v>
      </c>
      <c r="M11" s="249">
        <v>5548155</v>
      </c>
      <c r="N11" s="252">
        <f t="shared" si="5"/>
        <v>5.0586709081422106E-2</v>
      </c>
      <c r="O11" s="253">
        <f t="shared" si="6"/>
        <v>1.6687686107017177E-2</v>
      </c>
      <c r="Q11" s="107"/>
      <c r="R11" s="107"/>
      <c r="S11" s="107"/>
      <c r="W11" s="151"/>
      <c r="X11" s="151"/>
      <c r="Y11" s="151"/>
    </row>
    <row r="12" spans="1:25" s="17" customFormat="1">
      <c r="A12" s="251" t="s">
        <v>97</v>
      </c>
      <c r="B12" s="249">
        <v>662696511</v>
      </c>
      <c r="C12" s="252">
        <f t="shared" si="0"/>
        <v>6.617143391262073</v>
      </c>
      <c r="D12" s="253">
        <f t="shared" si="1"/>
        <v>1.9988433100078422</v>
      </c>
      <c r="E12" s="249">
        <v>707193482</v>
      </c>
      <c r="F12" s="252">
        <f t="shared" si="7"/>
        <v>6.5730986979400452</v>
      </c>
      <c r="G12" s="253">
        <f t="shared" si="2"/>
        <v>2.3555841782692695</v>
      </c>
      <c r="H12" s="247">
        <f t="shared" si="8"/>
        <v>44496971</v>
      </c>
      <c r="I12" s="248">
        <f t="shared" si="9"/>
        <v>6.7145322574363178</v>
      </c>
      <c r="J12" s="249">
        <v>745884781</v>
      </c>
      <c r="K12" s="252">
        <f t="shared" si="3"/>
        <v>6.7512301922415574</v>
      </c>
      <c r="L12" s="253">
        <f t="shared" si="4"/>
        <v>2.3603201829056042</v>
      </c>
      <c r="M12" s="249">
        <v>745372127</v>
      </c>
      <c r="N12" s="252">
        <f t="shared" si="5"/>
        <v>6.7961192407115174</v>
      </c>
      <c r="O12" s="253">
        <f t="shared" si="6"/>
        <v>2.2419229614702081</v>
      </c>
      <c r="Q12" s="107"/>
      <c r="R12" s="107"/>
      <c r="S12" s="107"/>
      <c r="W12" s="151"/>
      <c r="X12" s="151"/>
      <c r="Y12" s="151"/>
    </row>
    <row r="13" spans="1:25" s="17" customFormat="1">
      <c r="A13" s="251" t="s">
        <v>98</v>
      </c>
      <c r="B13" s="249">
        <v>63264118</v>
      </c>
      <c r="C13" s="252">
        <f t="shared" si="0"/>
        <v>0.63170355265039857</v>
      </c>
      <c r="D13" s="253">
        <f t="shared" si="1"/>
        <v>0.19081896000482595</v>
      </c>
      <c r="E13" s="249">
        <v>70749503</v>
      </c>
      <c r="F13" s="252">
        <f t="shared" si="7"/>
        <v>0.65759014737243482</v>
      </c>
      <c r="G13" s="253">
        <f t="shared" si="2"/>
        <v>0.23565886016920926</v>
      </c>
      <c r="H13" s="247">
        <f t="shared" si="8"/>
        <v>7485385</v>
      </c>
      <c r="I13" s="248">
        <f t="shared" si="9"/>
        <v>11.831959784849914</v>
      </c>
      <c r="J13" s="249">
        <v>65922670</v>
      </c>
      <c r="K13" s="252">
        <f t="shared" si="3"/>
        <v>0.59668615233104849</v>
      </c>
      <c r="L13" s="253">
        <f t="shared" si="4"/>
        <v>0.20860944273915386</v>
      </c>
      <c r="M13" s="249">
        <v>65850462</v>
      </c>
      <c r="N13" s="252">
        <f t="shared" si="5"/>
        <v>0.60040827339381131</v>
      </c>
      <c r="O13" s="253">
        <f t="shared" si="6"/>
        <v>0.19806437272535865</v>
      </c>
      <c r="Q13" s="107"/>
      <c r="R13" s="107"/>
      <c r="S13" s="107"/>
      <c r="W13" s="151"/>
      <c r="X13" s="151"/>
      <c r="Y13" s="151"/>
    </row>
    <row r="14" spans="1:25" s="17" customFormat="1">
      <c r="A14" s="254" t="s">
        <v>99</v>
      </c>
      <c r="B14" s="249">
        <v>102499922</v>
      </c>
      <c r="C14" s="252">
        <f t="shared" si="0"/>
        <v>1.0234800850900783</v>
      </c>
      <c r="D14" s="253">
        <f t="shared" si="1"/>
        <v>0.30916306328044879</v>
      </c>
      <c r="E14" s="249">
        <v>133881349</v>
      </c>
      <c r="F14" s="252">
        <f t="shared" si="7"/>
        <v>1.2443770243775476</v>
      </c>
      <c r="G14" s="253">
        <f t="shared" si="2"/>
        <v>0.44594413763240293</v>
      </c>
      <c r="H14" s="247">
        <f t="shared" si="8"/>
        <v>31381427</v>
      </c>
      <c r="I14" s="248">
        <f t="shared" si="9"/>
        <v>30.616049639530473</v>
      </c>
      <c r="J14" s="249">
        <v>138810909</v>
      </c>
      <c r="K14" s="252">
        <f t="shared" si="3"/>
        <v>1.2564197899263683</v>
      </c>
      <c r="L14" s="253">
        <f t="shared" si="4"/>
        <v>0.439261127812411</v>
      </c>
      <c r="M14" s="249">
        <v>117934606</v>
      </c>
      <c r="N14" s="252">
        <f t="shared" si="5"/>
        <v>1.0752986541208993</v>
      </c>
      <c r="O14" s="253">
        <f t="shared" si="6"/>
        <v>0.35472254940295367</v>
      </c>
      <c r="Q14" s="107"/>
      <c r="R14" s="107"/>
      <c r="S14" s="107"/>
      <c r="W14" s="151"/>
      <c r="X14" s="151"/>
      <c r="Y14" s="151"/>
    </row>
    <row r="15" spans="1:25" s="17" customFormat="1">
      <c r="A15" s="251" t="s">
        <v>100</v>
      </c>
      <c r="B15" s="249">
        <v>1072919341</v>
      </c>
      <c r="C15" s="252">
        <f t="shared" si="0"/>
        <v>10.71329184447058</v>
      </c>
      <c r="D15" s="253">
        <f t="shared" si="1"/>
        <v>3.2361686101224594</v>
      </c>
      <c r="E15" s="249">
        <v>1174015002</v>
      </c>
      <c r="F15" s="252">
        <f t="shared" si="7"/>
        <v>10.912029985322008</v>
      </c>
      <c r="G15" s="253">
        <f t="shared" si="2"/>
        <v>3.9105156285390712</v>
      </c>
      <c r="H15" s="247">
        <f t="shared" si="8"/>
        <v>101095661</v>
      </c>
      <c r="I15" s="248">
        <f t="shared" si="9"/>
        <v>9.4224847233879814</v>
      </c>
      <c r="J15" s="249">
        <v>977909905</v>
      </c>
      <c r="K15" s="252">
        <f t="shared" si="3"/>
        <v>8.851360215550601</v>
      </c>
      <c r="L15" s="253">
        <f t="shared" si="4"/>
        <v>3.0945536691876838</v>
      </c>
      <c r="M15" s="249">
        <v>862861029</v>
      </c>
      <c r="N15" s="252">
        <f t="shared" si="5"/>
        <v>7.8673540756737204</v>
      </c>
      <c r="O15" s="253">
        <f t="shared" si="6"/>
        <v>2.595304926760309</v>
      </c>
      <c r="Q15" s="107"/>
      <c r="R15" s="107"/>
      <c r="S15" s="107"/>
      <c r="W15" s="151"/>
      <c r="X15" s="151"/>
      <c r="Y15" s="151"/>
    </row>
    <row r="16" spans="1:25" s="17" customFormat="1">
      <c r="A16" s="251" t="s">
        <v>101</v>
      </c>
      <c r="B16" s="249">
        <v>408833694</v>
      </c>
      <c r="C16" s="252">
        <f t="shared" si="0"/>
        <v>4.0822776813704404</v>
      </c>
      <c r="D16" s="253">
        <f t="shared" si="1"/>
        <v>1.2331353501839897</v>
      </c>
      <c r="E16" s="249">
        <v>416763359</v>
      </c>
      <c r="F16" s="252">
        <f t="shared" si="7"/>
        <v>3.8736594186992517</v>
      </c>
      <c r="G16" s="253">
        <f t="shared" si="2"/>
        <v>1.388193188328559</v>
      </c>
      <c r="H16" s="247">
        <f t="shared" si="8"/>
        <v>7929665</v>
      </c>
      <c r="I16" s="248">
        <f t="shared" si="9"/>
        <v>1.9395820638990529</v>
      </c>
      <c r="J16" s="249">
        <v>392731964</v>
      </c>
      <c r="K16" s="252">
        <f t="shared" si="3"/>
        <v>3.5547365496054062</v>
      </c>
      <c r="L16" s="253">
        <f t="shared" si="4"/>
        <v>1.2427833422992942</v>
      </c>
      <c r="M16" s="249">
        <v>376034002</v>
      </c>
      <c r="N16" s="252">
        <f t="shared" si="5"/>
        <v>3.4285852979768769</v>
      </c>
      <c r="O16" s="253">
        <f t="shared" si="6"/>
        <v>1.1310313772671219</v>
      </c>
      <c r="Q16" s="107"/>
      <c r="R16" s="107"/>
      <c r="S16" s="107"/>
      <c r="W16" s="151"/>
      <c r="X16" s="151"/>
      <c r="Y16" s="151"/>
    </row>
    <row r="17" spans="1:25" s="17" customFormat="1">
      <c r="A17" s="251" t="s">
        <v>102</v>
      </c>
      <c r="B17" s="249">
        <v>403886756</v>
      </c>
      <c r="C17" s="252">
        <f t="shared" si="0"/>
        <v>4.0328816191453853</v>
      </c>
      <c r="D17" s="253">
        <f t="shared" si="1"/>
        <v>1.218214260722688</v>
      </c>
      <c r="E17" s="249">
        <v>372048677</v>
      </c>
      <c r="F17" s="252">
        <f t="shared" si="7"/>
        <v>3.4580531871460556</v>
      </c>
      <c r="G17" s="253">
        <f t="shared" si="2"/>
        <v>1.2392534707880887</v>
      </c>
      <c r="H17" s="247">
        <f t="shared" si="8"/>
        <v>-31838079</v>
      </c>
      <c r="I17" s="248">
        <f t="shared" si="9"/>
        <v>-7.8829222615063799</v>
      </c>
      <c r="J17" s="249">
        <v>285253201</v>
      </c>
      <c r="K17" s="252">
        <f t="shared" si="3"/>
        <v>2.5819135502977231</v>
      </c>
      <c r="L17" s="253">
        <f t="shared" si="4"/>
        <v>0.90267143761273372</v>
      </c>
      <c r="M17" s="249">
        <v>284612153</v>
      </c>
      <c r="N17" s="252">
        <f t="shared" si="5"/>
        <v>2.5950234239757539</v>
      </c>
      <c r="O17" s="253">
        <f t="shared" si="6"/>
        <v>0.85605363792221856</v>
      </c>
      <c r="Q17" s="107"/>
      <c r="R17" s="107"/>
      <c r="S17" s="107"/>
      <c r="W17" s="151"/>
      <c r="X17" s="151"/>
      <c r="Y17" s="151"/>
    </row>
    <row r="18" spans="1:25" s="17" customFormat="1">
      <c r="A18" s="251" t="s">
        <v>103</v>
      </c>
      <c r="B18" s="249">
        <v>685826770</v>
      </c>
      <c r="C18" s="252">
        <f t="shared" si="0"/>
        <v>6.8481031714019593</v>
      </c>
      <c r="D18" s="253">
        <f t="shared" si="1"/>
        <v>2.0686094287265488</v>
      </c>
      <c r="E18" s="249">
        <v>324573753</v>
      </c>
      <c r="F18" s="252">
        <f t="shared" si="7"/>
        <v>3.0167915394189304</v>
      </c>
      <c r="G18" s="253">
        <f t="shared" si="2"/>
        <v>1.0811196888948105</v>
      </c>
      <c r="H18" s="247">
        <f t="shared" si="8"/>
        <v>-361253017</v>
      </c>
      <c r="I18" s="248">
        <f t="shared" si="9"/>
        <v>-52.674091009891612</v>
      </c>
      <c r="J18" s="249">
        <v>194038927</v>
      </c>
      <c r="K18" s="252">
        <f t="shared" si="3"/>
        <v>1.7563053916668605</v>
      </c>
      <c r="L18" s="253">
        <f t="shared" si="4"/>
        <v>0.61402780608208607</v>
      </c>
      <c r="M18" s="249">
        <v>137683134</v>
      </c>
      <c r="N18" s="252">
        <f t="shared" si="5"/>
        <v>1.2553608623184567</v>
      </c>
      <c r="O18" s="253">
        <f t="shared" si="6"/>
        <v>0.41412197792282018</v>
      </c>
      <c r="Q18" s="107"/>
      <c r="R18" s="107"/>
      <c r="S18" s="107"/>
      <c r="W18" s="151"/>
      <c r="X18" s="151"/>
      <c r="Y18" s="151"/>
    </row>
    <row r="19" spans="1:25" s="17" customFormat="1">
      <c r="A19" s="251" t="s">
        <v>104</v>
      </c>
      <c r="B19" s="249">
        <v>457175411</v>
      </c>
      <c r="C19" s="252">
        <f t="shared" si="0"/>
        <v>4.5649783865335181</v>
      </c>
      <c r="D19" s="253">
        <f t="shared" si="1"/>
        <v>1.3789449568679497</v>
      </c>
      <c r="E19" s="249">
        <v>444431376</v>
      </c>
      <c r="F19" s="252">
        <f t="shared" si="7"/>
        <v>4.1308232799992108</v>
      </c>
      <c r="G19" s="253">
        <f t="shared" si="2"/>
        <v>1.4803523282925855</v>
      </c>
      <c r="H19" s="247">
        <f t="shared" si="8"/>
        <v>-12744035</v>
      </c>
      <c r="I19" s="248">
        <f t="shared" si="9"/>
        <v>-2.7875591498073788</v>
      </c>
      <c r="J19" s="249">
        <v>639154219</v>
      </c>
      <c r="K19" s="252">
        <f t="shared" si="3"/>
        <v>5.7851793879293165</v>
      </c>
      <c r="L19" s="253">
        <f t="shared" si="4"/>
        <v>2.0225759279769626</v>
      </c>
      <c r="M19" s="249">
        <v>413661148</v>
      </c>
      <c r="N19" s="252">
        <f t="shared" si="5"/>
        <v>3.7716603361231069</v>
      </c>
      <c r="O19" s="253">
        <f t="shared" si="6"/>
        <v>1.2442059373778085</v>
      </c>
      <c r="Q19" s="107"/>
      <c r="R19" s="107"/>
      <c r="S19" s="107"/>
      <c r="W19" s="151"/>
      <c r="X19" s="151"/>
      <c r="Y19" s="151"/>
    </row>
    <row r="20" spans="1:25" s="17" customFormat="1">
      <c r="A20" s="251" t="s">
        <v>4</v>
      </c>
      <c r="B20" s="249">
        <v>3479688921</v>
      </c>
      <c r="C20" s="252">
        <f t="shared" si="0"/>
        <v>34.745317298408111</v>
      </c>
      <c r="D20" s="253">
        <f t="shared" si="1"/>
        <v>10.495532729082464</v>
      </c>
      <c r="E20" s="249">
        <v>3707067115</v>
      </c>
      <c r="F20" s="252">
        <f t="shared" si="7"/>
        <v>34.455801201491923</v>
      </c>
      <c r="G20" s="253">
        <f t="shared" si="2"/>
        <v>12.347835304110321</v>
      </c>
      <c r="H20" s="247">
        <f t="shared" si="8"/>
        <v>227378194</v>
      </c>
      <c r="I20" s="248">
        <f t="shared" si="9"/>
        <v>6.5344402664205887</v>
      </c>
      <c r="J20" s="249">
        <v>3759457075</v>
      </c>
      <c r="K20" s="252">
        <f t="shared" si="3"/>
        <v>34.027990324655967</v>
      </c>
      <c r="L20" s="253">
        <f t="shared" si="4"/>
        <v>11.896639584190375</v>
      </c>
      <c r="M20" s="249">
        <v>3910245368</v>
      </c>
      <c r="N20" s="252">
        <f t="shared" si="5"/>
        <v>35.652652975267337</v>
      </c>
      <c r="O20" s="253">
        <f t="shared" si="6"/>
        <v>11.761197605799019</v>
      </c>
      <c r="Q20" s="107"/>
      <c r="R20" s="107"/>
      <c r="S20" s="107"/>
      <c r="T20" s="107"/>
      <c r="U20" s="107"/>
      <c r="V20" s="107"/>
      <c r="W20" s="151"/>
      <c r="X20" s="151"/>
      <c r="Y20" s="151"/>
    </row>
    <row r="21" spans="1:25" s="17" customFormat="1">
      <c r="A21" s="254" t="s">
        <v>105</v>
      </c>
      <c r="B21" s="249">
        <v>263247538</v>
      </c>
      <c r="C21" s="252">
        <f t="shared" si="0"/>
        <v>2.6285738304463644</v>
      </c>
      <c r="D21" s="253">
        <f t="shared" si="1"/>
        <v>0.79401441153405317</v>
      </c>
      <c r="E21" s="249">
        <v>301459526</v>
      </c>
      <c r="F21" s="252">
        <f t="shared" si="7"/>
        <v>2.8019534515905269</v>
      </c>
      <c r="G21" s="253">
        <f t="shared" si="2"/>
        <v>1.0041287256012257</v>
      </c>
      <c r="H21" s="247">
        <f t="shared" si="8"/>
        <v>38211988</v>
      </c>
      <c r="I21" s="248">
        <f t="shared" si="9"/>
        <v>14.515610778475747</v>
      </c>
      <c r="J21" s="249">
        <v>345607665</v>
      </c>
      <c r="K21" s="252">
        <f t="shared" si="3"/>
        <v>3.1282001752199653</v>
      </c>
      <c r="L21" s="253">
        <f t="shared" si="4"/>
        <v>1.0936605328945286</v>
      </c>
      <c r="M21" s="249">
        <v>309293272</v>
      </c>
      <c r="N21" s="252">
        <f t="shared" si="5"/>
        <v>2.8200597805045384</v>
      </c>
      <c r="O21" s="253">
        <f t="shared" si="6"/>
        <v>0.93028926519685995</v>
      </c>
      <c r="Q21" s="107"/>
      <c r="R21" s="107"/>
      <c r="S21" s="107"/>
      <c r="W21" s="151"/>
      <c r="X21" s="151"/>
      <c r="Y21" s="151"/>
    </row>
    <row r="22" spans="1:25" s="17" customFormat="1" ht="31.5">
      <c r="A22" s="255" t="s">
        <v>106</v>
      </c>
      <c r="B22" s="249">
        <v>102139558</v>
      </c>
      <c r="C22" s="252">
        <f t="shared" si="0"/>
        <v>1.0198817859871443</v>
      </c>
      <c r="D22" s="253">
        <f t="shared" si="1"/>
        <v>0.30807612354467034</v>
      </c>
      <c r="E22" s="249">
        <v>109854463</v>
      </c>
      <c r="F22" s="252">
        <f t="shared" si="7"/>
        <v>1.0210561127714168</v>
      </c>
      <c r="G22" s="253">
        <f t="shared" si="2"/>
        <v>0.36591320698154689</v>
      </c>
      <c r="H22" s="247">
        <f t="shared" si="8"/>
        <v>7714905</v>
      </c>
      <c r="I22" s="248">
        <f t="shared" si="9"/>
        <v>7.5532978123911505</v>
      </c>
      <c r="J22" s="249">
        <v>77137104</v>
      </c>
      <c r="K22" s="252">
        <f t="shared" si="3"/>
        <v>0.69819140801972868</v>
      </c>
      <c r="L22" s="253">
        <f t="shared" si="4"/>
        <v>0.24409703490395873</v>
      </c>
      <c r="M22" s="249">
        <v>65184124</v>
      </c>
      <c r="N22" s="252">
        <f t="shared" si="5"/>
        <v>0.59433276783279221</v>
      </c>
      <c r="O22" s="253">
        <f t="shared" si="6"/>
        <v>0.19606016783469188</v>
      </c>
      <c r="Q22" s="107"/>
      <c r="R22" s="107"/>
      <c r="S22" s="107"/>
      <c r="W22" s="151"/>
      <c r="X22" s="151"/>
      <c r="Y22" s="151"/>
    </row>
    <row r="23" spans="1:25" s="17" customFormat="1">
      <c r="A23" s="254" t="s">
        <v>107</v>
      </c>
      <c r="B23" s="249">
        <v>177872861</v>
      </c>
      <c r="C23" s="252">
        <f t="shared" si="0"/>
        <v>1.7760923848458701</v>
      </c>
      <c r="D23" s="253">
        <f t="shared" si="1"/>
        <v>0.53650497979127709</v>
      </c>
      <c r="E23" s="249">
        <v>187519332</v>
      </c>
      <c r="F23" s="252">
        <f t="shared" si="7"/>
        <v>1.7429219985483226</v>
      </c>
      <c r="G23" s="253">
        <f t="shared" si="2"/>
        <v>0.62460639531010598</v>
      </c>
      <c r="H23" s="247">
        <f t="shared" si="8"/>
        <v>9646471</v>
      </c>
      <c r="I23" s="248">
        <f t="shared" si="9"/>
        <v>5.4232393552156282</v>
      </c>
      <c r="J23" s="249">
        <v>179375357</v>
      </c>
      <c r="K23" s="252">
        <f t="shared" si="3"/>
        <v>1.6235809561617909</v>
      </c>
      <c r="L23" s="253">
        <f t="shared" si="4"/>
        <v>0.56762557197557051</v>
      </c>
      <c r="M23" s="249">
        <v>179565198</v>
      </c>
      <c r="N23" s="252">
        <f t="shared" si="5"/>
        <v>1.6372311935001744</v>
      </c>
      <c r="O23" s="253">
        <f t="shared" si="6"/>
        <v>0.54009443859596362</v>
      </c>
      <c r="Q23" s="107"/>
      <c r="R23" s="107"/>
      <c r="S23" s="107"/>
      <c r="W23" s="151"/>
      <c r="X23" s="151"/>
      <c r="Y23" s="151"/>
    </row>
    <row r="24" spans="1:25" s="17" customFormat="1">
      <c r="A24" s="254" t="s">
        <v>108</v>
      </c>
      <c r="B24" s="249">
        <v>6913126</v>
      </c>
      <c r="C24" s="252">
        <f t="shared" si="0"/>
        <v>6.9028801667950848E-2</v>
      </c>
      <c r="D24" s="253">
        <f t="shared" si="1"/>
        <v>2.0851559389515596E-2</v>
      </c>
      <c r="E24" s="249">
        <v>7054513</v>
      </c>
      <c r="F24" s="252">
        <f t="shared" si="7"/>
        <v>6.5569057683850546E-2</v>
      </c>
      <c r="G24" s="253">
        <f t="shared" si="2"/>
        <v>2.3497811604823129E-2</v>
      </c>
      <c r="H24" s="247">
        <f t="shared" si="8"/>
        <v>141387</v>
      </c>
      <c r="I24" s="248">
        <f t="shared" si="9"/>
        <v>2.045196340989591</v>
      </c>
      <c r="J24" s="249">
        <v>7054513</v>
      </c>
      <c r="K24" s="252">
        <f t="shared" si="3"/>
        <v>6.3852544481880991E-2</v>
      </c>
      <c r="L24" s="253">
        <f t="shared" si="4"/>
        <v>2.2323701781589191E-2</v>
      </c>
      <c r="M24" s="249">
        <v>7038013</v>
      </c>
      <c r="N24" s="252">
        <f t="shared" si="5"/>
        <v>6.4170866917428737E-2</v>
      </c>
      <c r="O24" s="253">
        <f t="shared" si="6"/>
        <v>2.1168866363882457E-2</v>
      </c>
      <c r="Q24" s="107"/>
      <c r="R24" s="107"/>
      <c r="S24" s="107"/>
      <c r="W24" s="151"/>
      <c r="X24" s="151"/>
      <c r="Y24" s="151"/>
    </row>
    <row r="25" spans="1:25" s="17" customFormat="1">
      <c r="A25" s="251" t="s">
        <v>109</v>
      </c>
      <c r="B25" s="249">
        <v>1631255</v>
      </c>
      <c r="C25" s="252">
        <f t="shared" si="0"/>
        <v>1.6288373431187737E-2</v>
      </c>
      <c r="D25" s="253">
        <f t="shared" si="1"/>
        <v>4.9202358689750866E-3</v>
      </c>
      <c r="E25" s="249">
        <v>2051090</v>
      </c>
      <c r="F25" s="252">
        <f t="shared" si="7"/>
        <v>1.9064113784292271E-2</v>
      </c>
      <c r="G25" s="253">
        <f t="shared" si="2"/>
        <v>6.8319565651855305E-3</v>
      </c>
      <c r="H25" s="247">
        <f t="shared" si="8"/>
        <v>419835</v>
      </c>
      <c r="I25" s="248">
        <f t="shared" si="9"/>
        <v>25.736932607103128</v>
      </c>
      <c r="J25" s="249">
        <v>2053139</v>
      </c>
      <c r="K25" s="252">
        <f t="shared" si="3"/>
        <v>1.8583586042719698E-2</v>
      </c>
      <c r="L25" s="253">
        <f t="shared" si="4"/>
        <v>6.4970697129837661E-3</v>
      </c>
      <c r="M25" s="249">
        <v>2053139</v>
      </c>
      <c r="N25" s="252">
        <f t="shared" si="5"/>
        <v>1.8720015085505345E-2</v>
      </c>
      <c r="O25" s="253">
        <f t="shared" si="6"/>
        <v>6.1754113153066441E-3</v>
      </c>
      <c r="Q25" s="107"/>
      <c r="R25" s="107"/>
      <c r="S25" s="107"/>
      <c r="W25" s="151"/>
      <c r="X25" s="151"/>
      <c r="Y25" s="151"/>
    </row>
    <row r="26" spans="1:25" s="17" customFormat="1">
      <c r="A26" s="254" t="s">
        <v>110</v>
      </c>
      <c r="B26" s="249">
        <v>6127202</v>
      </c>
      <c r="C26" s="252">
        <f t="shared" si="0"/>
        <v>6.1181209721545907E-2</v>
      </c>
      <c r="D26" s="253">
        <f t="shared" si="1"/>
        <v>1.8481033962719429E-2</v>
      </c>
      <c r="E26" s="249">
        <v>6749474</v>
      </c>
      <c r="F26" s="252">
        <f t="shared" si="7"/>
        <v>6.2733834361301685E-2</v>
      </c>
      <c r="G26" s="253">
        <f t="shared" si="2"/>
        <v>2.2481760042635399E-2</v>
      </c>
      <c r="H26" s="247">
        <f t="shared" si="8"/>
        <v>622272</v>
      </c>
      <c r="I26" s="248">
        <f t="shared" si="9"/>
        <v>10.155891710441395</v>
      </c>
      <c r="J26" s="249">
        <v>6772974</v>
      </c>
      <c r="K26" s="252">
        <f t="shared" si="3"/>
        <v>6.1304249295397628E-2</v>
      </c>
      <c r="L26" s="253">
        <f t="shared" si="4"/>
        <v>2.1432783772665425E-2</v>
      </c>
      <c r="M26" s="249">
        <v>6692516</v>
      </c>
      <c r="N26" s="252">
        <f t="shared" si="5"/>
        <v>6.1020710473078492E-2</v>
      </c>
      <c r="O26" s="253">
        <f t="shared" si="6"/>
        <v>2.0129683881252445E-2</v>
      </c>
      <c r="Q26" s="107"/>
      <c r="R26" s="107"/>
      <c r="S26" s="107"/>
      <c r="W26" s="151"/>
      <c r="X26" s="151"/>
      <c r="Y26" s="151"/>
    </row>
    <row r="27" spans="1:25" s="17" customFormat="1">
      <c r="A27" s="256" t="s">
        <v>111</v>
      </c>
      <c r="B27" s="249">
        <v>1219207064</v>
      </c>
      <c r="C27" s="245">
        <f t="shared" si="0"/>
        <v>12.174000967582632</v>
      </c>
      <c r="D27" s="246">
        <f t="shared" si="1"/>
        <v>3.6774056343126014</v>
      </c>
      <c r="E27" s="249">
        <v>1402460896</v>
      </c>
      <c r="F27" s="245">
        <f t="shared" si="7"/>
        <v>13.035349057995743</v>
      </c>
      <c r="G27" s="246">
        <f t="shared" si="2"/>
        <v>4.6714439277862896</v>
      </c>
      <c r="H27" s="247">
        <f t="shared" si="8"/>
        <v>183253832</v>
      </c>
      <c r="I27" s="248">
        <f t="shared" si="9"/>
        <v>15.030574986891637</v>
      </c>
      <c r="J27" s="249">
        <v>1376545640</v>
      </c>
      <c r="K27" s="245">
        <f t="shared" si="3"/>
        <v>12.459533593522238</v>
      </c>
      <c r="L27" s="246">
        <f t="shared" si="4"/>
        <v>4.3560192398974715</v>
      </c>
      <c r="M27" s="249">
        <v>1366095276</v>
      </c>
      <c r="N27" s="245">
        <f t="shared" si="5"/>
        <v>12.455719839210881</v>
      </c>
      <c r="O27" s="246">
        <f t="shared" si="6"/>
        <v>4.1089279513941115</v>
      </c>
      <c r="Q27" s="107"/>
      <c r="R27" s="107"/>
      <c r="S27" s="107"/>
      <c r="W27" s="151"/>
      <c r="X27" s="151"/>
      <c r="Y27" s="151"/>
    </row>
    <row r="28" spans="1:25" s="17" customFormat="1">
      <c r="A28" s="256" t="s">
        <v>112</v>
      </c>
      <c r="B28" s="249">
        <v>2908898</v>
      </c>
      <c r="C28" s="245">
        <f t="shared" si="0"/>
        <v>2.9045867689132077E-2</v>
      </c>
      <c r="D28" s="246">
        <f t="shared" si="1"/>
        <v>8.7738975689207934E-3</v>
      </c>
      <c r="E28" s="249">
        <v>3608844</v>
      </c>
      <c r="F28" s="245">
        <f t="shared" si="7"/>
        <v>3.3542854114524692E-2</v>
      </c>
      <c r="G28" s="246">
        <f t="shared" si="2"/>
        <v>1.2020664845779761E-2</v>
      </c>
      <c r="H28" s="247">
        <f t="shared" si="8"/>
        <v>699946</v>
      </c>
      <c r="I28" s="248">
        <f t="shared" si="9"/>
        <v>24.062239377248702</v>
      </c>
      <c r="J28" s="249">
        <v>2953947</v>
      </c>
      <c r="K28" s="245">
        <f t="shared" si="3"/>
        <v>2.6737073447113773E-2</v>
      </c>
      <c r="L28" s="246">
        <f t="shared" si="4"/>
        <v>9.3476377329831332E-3</v>
      </c>
      <c r="M28" s="249">
        <v>2953947</v>
      </c>
      <c r="N28" s="245">
        <f t="shared" si="5"/>
        <v>2.6933360284804517E-2</v>
      </c>
      <c r="O28" s="246">
        <f t="shared" si="6"/>
        <v>8.8848527686708582E-3</v>
      </c>
      <c r="Q28" s="107"/>
      <c r="R28" s="107"/>
      <c r="S28" s="107"/>
      <c r="W28" s="151"/>
      <c r="X28" s="151"/>
      <c r="Y28" s="151"/>
    </row>
    <row r="29" spans="1:25" s="17" customFormat="1">
      <c r="A29" s="256" t="s">
        <v>113</v>
      </c>
      <c r="B29" s="249">
        <v>36138072</v>
      </c>
      <c r="C29" s="245">
        <f t="shared" si="0"/>
        <v>0.36084512342898534</v>
      </c>
      <c r="D29" s="246">
        <f t="shared" si="1"/>
        <v>0.10900063944018822</v>
      </c>
      <c r="E29" s="249">
        <v>38398319</v>
      </c>
      <c r="F29" s="245">
        <f t="shared" si="7"/>
        <v>0.35689800181442638</v>
      </c>
      <c r="G29" s="246">
        <f t="shared" si="2"/>
        <v>0.12790060289121313</v>
      </c>
      <c r="H29" s="247">
        <f t="shared" si="8"/>
        <v>2260247</v>
      </c>
      <c r="I29" s="248">
        <f t="shared" si="9"/>
        <v>6.2544758890291661</v>
      </c>
      <c r="J29" s="249">
        <v>37965366</v>
      </c>
      <c r="K29" s="245">
        <f t="shared" si="3"/>
        <v>0.34363608392044814</v>
      </c>
      <c r="L29" s="246">
        <f t="shared" si="4"/>
        <v>0.12013976139995571</v>
      </c>
      <c r="M29" s="249">
        <v>37965366</v>
      </c>
      <c r="N29" s="245">
        <f t="shared" si="5"/>
        <v>0.34615884469913227</v>
      </c>
      <c r="O29" s="246">
        <f t="shared" si="6"/>
        <v>0.11419185490420189</v>
      </c>
      <c r="Q29" s="107"/>
      <c r="R29" s="107"/>
      <c r="S29" s="107"/>
      <c r="W29" s="151"/>
      <c r="X29" s="151"/>
      <c r="Y29" s="151"/>
    </row>
    <row r="30" spans="1:25" s="17" customFormat="1">
      <c r="A30" s="256" t="s">
        <v>114</v>
      </c>
      <c r="B30" s="249">
        <v>1113195</v>
      </c>
      <c r="C30" s="245">
        <f t="shared" si="0"/>
        <v>1.1115451515386027E-2</v>
      </c>
      <c r="D30" s="246">
        <f t="shared" si="1"/>
        <v>3.3576491524401277E-3</v>
      </c>
      <c r="E30" s="249">
        <v>1820194</v>
      </c>
      <c r="F30" s="245">
        <f t="shared" si="7"/>
        <v>1.6918021893474244E-2</v>
      </c>
      <c r="G30" s="246">
        <f t="shared" si="2"/>
        <v>6.0628672306974885E-3</v>
      </c>
      <c r="H30" s="247">
        <f t="shared" si="8"/>
        <v>706999</v>
      </c>
      <c r="I30" s="248">
        <f t="shared" si="9"/>
        <v>63.510795503034075</v>
      </c>
      <c r="J30" s="249">
        <v>4075649</v>
      </c>
      <c r="K30" s="245">
        <f t="shared" si="3"/>
        <v>3.6889939683296888E-2</v>
      </c>
      <c r="L30" s="246">
        <f t="shared" si="4"/>
        <v>1.2897215277997531E-2</v>
      </c>
      <c r="M30" s="249">
        <v>1134404</v>
      </c>
      <c r="N30" s="245">
        <f t="shared" si="5"/>
        <v>1.0343215921112797E-2</v>
      </c>
      <c r="O30" s="246">
        <f t="shared" si="6"/>
        <v>3.4120492074472884E-3</v>
      </c>
      <c r="Q30" s="107"/>
      <c r="R30" s="107"/>
      <c r="S30" s="107"/>
      <c r="W30" s="151"/>
      <c r="X30" s="151"/>
      <c r="Y30" s="151"/>
    </row>
    <row r="31" spans="1:25" s="17" customFormat="1">
      <c r="A31" s="256" t="s">
        <v>115</v>
      </c>
      <c r="B31" s="249">
        <v>107104</v>
      </c>
      <c r="C31" s="245">
        <f t="shared" si="0"/>
        <v>1.0694526287882223E-3</v>
      </c>
      <c r="D31" s="246">
        <f t="shared" si="1"/>
        <v>3.2305000904868191E-4</v>
      </c>
      <c r="E31" s="249">
        <v>81355</v>
      </c>
      <c r="F31" s="245">
        <f t="shared" si="7"/>
        <v>7.5616427212901315E-4</v>
      </c>
      <c r="G31" s="246">
        <f t="shared" si="2"/>
        <v>2.7098461128505761E-4</v>
      </c>
      <c r="H31" s="247">
        <f t="shared" si="8"/>
        <v>-25749</v>
      </c>
      <c r="I31" s="248">
        <f t="shared" si="9"/>
        <v>-24.041118912458913</v>
      </c>
      <c r="J31" s="249">
        <v>0</v>
      </c>
      <c r="K31" s="245">
        <f t="shared" si="3"/>
        <v>0</v>
      </c>
      <c r="L31" s="246">
        <f t="shared" si="4"/>
        <v>0</v>
      </c>
      <c r="M31" s="249">
        <v>0</v>
      </c>
      <c r="N31" s="245">
        <f t="shared" si="5"/>
        <v>0</v>
      </c>
      <c r="O31" s="246">
        <f t="shared" si="6"/>
        <v>0</v>
      </c>
      <c r="Q31" s="107"/>
      <c r="R31" s="107"/>
      <c r="S31" s="107"/>
      <c r="W31" s="151"/>
      <c r="X31" s="151"/>
      <c r="Y31" s="151"/>
    </row>
    <row r="32" spans="1:25" s="17" customFormat="1">
      <c r="A32" s="243" t="s">
        <v>116</v>
      </c>
      <c r="B32" s="244">
        <v>30679493</v>
      </c>
      <c r="C32" s="245">
        <f t="shared" si="0"/>
        <v>0.30634023415315825</v>
      </c>
      <c r="D32" s="246">
        <f t="shared" si="1"/>
        <v>9.2536324425408698E-2</v>
      </c>
      <c r="E32" s="244">
        <v>39578344</v>
      </c>
      <c r="F32" s="245">
        <f t="shared" si="7"/>
        <v>0.36786589248149093</v>
      </c>
      <c r="G32" s="246">
        <f t="shared" si="2"/>
        <v>0.13183113716607819</v>
      </c>
      <c r="H32" s="247">
        <f t="shared" si="8"/>
        <v>8898851</v>
      </c>
      <c r="I32" s="248">
        <f t="shared" si="9"/>
        <v>29.005860690070705</v>
      </c>
      <c r="J32" s="244">
        <v>39577344</v>
      </c>
      <c r="K32" s="245">
        <f t="shared" si="3"/>
        <v>0.3582265874674419</v>
      </c>
      <c r="L32" s="246">
        <f t="shared" si="4"/>
        <v>0.12524079617733616</v>
      </c>
      <c r="M32" s="244">
        <v>38851694</v>
      </c>
      <c r="N32" s="245">
        <f t="shared" si="5"/>
        <v>0.354240164829287</v>
      </c>
      <c r="O32" s="246">
        <f t="shared" si="6"/>
        <v>0.11685774355580955</v>
      </c>
      <c r="Q32" s="107"/>
      <c r="R32" s="107"/>
      <c r="S32" s="107"/>
      <c r="W32" s="151"/>
      <c r="X32" s="151"/>
      <c r="Y32" s="151"/>
    </row>
    <row r="33" spans="1:25" s="17" customFormat="1">
      <c r="A33" s="243" t="s">
        <v>117</v>
      </c>
      <c r="B33" s="244">
        <v>381854199</v>
      </c>
      <c r="C33" s="245">
        <f t="shared" si="0"/>
        <v>3.8128825901401528</v>
      </c>
      <c r="D33" s="246">
        <f t="shared" si="1"/>
        <v>1.151759060746818</v>
      </c>
      <c r="E33" s="244">
        <v>405085822</v>
      </c>
      <c r="F33" s="245">
        <f t="shared" si="7"/>
        <v>3.7651210834295741</v>
      </c>
      <c r="G33" s="246">
        <f t="shared" si="2"/>
        <v>1.3492965891679434</v>
      </c>
      <c r="H33" s="247">
        <f t="shared" si="8"/>
        <v>23231623</v>
      </c>
      <c r="I33" s="248">
        <f t="shared" si="9"/>
        <v>6.0838987919574947</v>
      </c>
      <c r="J33" s="244">
        <v>417739530</v>
      </c>
      <c r="K33" s="245">
        <f t="shared" si="3"/>
        <v>3.7810876415090684</v>
      </c>
      <c r="L33" s="246">
        <f t="shared" si="4"/>
        <v>1.3219187051042689</v>
      </c>
      <c r="M33" s="244">
        <v>417739530</v>
      </c>
      <c r="N33" s="245">
        <f t="shared" si="5"/>
        <v>3.8088460174454402</v>
      </c>
      <c r="O33" s="246">
        <f t="shared" si="6"/>
        <v>1.2564728546936565</v>
      </c>
      <c r="Q33" s="107"/>
      <c r="R33" s="107"/>
      <c r="S33" s="107"/>
      <c r="W33" s="151"/>
      <c r="X33" s="151"/>
      <c r="Y33" s="151"/>
    </row>
    <row r="34" spans="1:25" s="17" customFormat="1">
      <c r="A34" s="257" t="s">
        <v>118</v>
      </c>
      <c r="B34" s="244">
        <v>184539752</v>
      </c>
      <c r="C34" s="245">
        <f t="shared" si="0"/>
        <v>1.8426624859232763</v>
      </c>
      <c r="D34" s="246">
        <f t="shared" si="1"/>
        <v>0.55661383845086565</v>
      </c>
      <c r="E34" s="244">
        <v>199345789</v>
      </c>
      <c r="F34" s="245">
        <f t="shared" si="7"/>
        <v>1.852844489474142</v>
      </c>
      <c r="G34" s="246">
        <f t="shared" si="2"/>
        <v>0.66399903071081212</v>
      </c>
      <c r="H34" s="247">
        <f t="shared" si="8"/>
        <v>14806037</v>
      </c>
      <c r="I34" s="248">
        <f t="shared" si="9"/>
        <v>8.0232236358483959</v>
      </c>
      <c r="J34" s="244">
        <v>215632429</v>
      </c>
      <c r="K34" s="245">
        <f t="shared" si="3"/>
        <v>1.9517547511016771</v>
      </c>
      <c r="L34" s="246">
        <f t="shared" si="4"/>
        <v>0.68235951077497548</v>
      </c>
      <c r="M34" s="244">
        <v>223676477</v>
      </c>
      <c r="N34" s="245">
        <f t="shared" si="5"/>
        <v>2.0394269573139905</v>
      </c>
      <c r="O34" s="246">
        <f t="shared" si="6"/>
        <v>0.67277191024754113</v>
      </c>
      <c r="Q34" s="107"/>
      <c r="R34" s="107"/>
      <c r="S34" s="107"/>
      <c r="W34" s="151"/>
      <c r="X34" s="151"/>
      <c r="Y34" s="151"/>
    </row>
    <row r="35" spans="1:25" s="17" customFormat="1" ht="31.5">
      <c r="A35" s="258" t="s">
        <v>119</v>
      </c>
      <c r="B35" s="259">
        <v>189108863</v>
      </c>
      <c r="C35" s="260">
        <f t="shared" si="0"/>
        <v>1.8882858778617211</v>
      </c>
      <c r="D35" s="261">
        <f t="shared" si="1"/>
        <v>0.5703953157989986</v>
      </c>
      <c r="E35" s="259">
        <v>632206442</v>
      </c>
      <c r="F35" s="260">
        <f t="shared" si="7"/>
        <v>5.8761222303509708</v>
      </c>
      <c r="G35" s="261">
        <f t="shared" si="2"/>
        <v>2.1058105455998932</v>
      </c>
      <c r="H35" s="262">
        <f t="shared" si="8"/>
        <v>443097579</v>
      </c>
      <c r="I35" s="263">
        <f t="shared" si="9"/>
        <v>234.30820320674235</v>
      </c>
      <c r="J35" s="259">
        <v>1067353936</v>
      </c>
      <c r="K35" s="260">
        <f t="shared" si="3"/>
        <v>9.6609453659452846</v>
      </c>
      <c r="L35" s="261">
        <f t="shared" si="4"/>
        <v>3.3775954431821784</v>
      </c>
      <c r="M35" s="259">
        <v>1325135794</v>
      </c>
      <c r="N35" s="260">
        <f t="shared" si="5"/>
        <v>12.082261383190861</v>
      </c>
      <c r="O35" s="261">
        <f t="shared" si="6"/>
        <v>3.9857304237976359</v>
      </c>
      <c r="Q35" s="107"/>
      <c r="R35" s="107"/>
      <c r="S35" s="107"/>
      <c r="W35" s="151"/>
      <c r="X35" s="151"/>
      <c r="Y35" s="151"/>
    </row>
    <row r="36" spans="1:25" s="17" customFormat="1">
      <c r="A36" s="264" t="s">
        <v>83</v>
      </c>
      <c r="B36" s="265">
        <f>SUM(B5:B35)</f>
        <v>10014842838</v>
      </c>
      <c r="C36" s="266">
        <f t="shared" si="0"/>
        <v>100</v>
      </c>
      <c r="D36" s="267">
        <f>B36/$B$38/1000000*100</f>
        <v>30.20704240212342</v>
      </c>
      <c r="E36" s="265">
        <f>SUM(E5:E35)</f>
        <v>10758905571</v>
      </c>
      <c r="F36" s="266">
        <f t="shared" si="7"/>
        <v>100</v>
      </c>
      <c r="G36" s="267">
        <f t="shared" si="2"/>
        <v>35.83673829525015</v>
      </c>
      <c r="H36" s="268">
        <f>E36-B36</f>
        <v>744062733</v>
      </c>
      <c r="I36" s="269">
        <f>E36/B36*100-100</f>
        <v>7.4295996955314365</v>
      </c>
      <c r="J36" s="265">
        <f>SUM(J5:J35)</f>
        <v>11048131374</v>
      </c>
      <c r="K36" s="266">
        <f t="shared" si="3"/>
        <v>100</v>
      </c>
      <c r="L36" s="267">
        <f t="shared" si="4"/>
        <v>34.961334685611213</v>
      </c>
      <c r="M36" s="265">
        <f>SUM(M5:M35)</f>
        <v>10967614025</v>
      </c>
      <c r="N36" s="266">
        <f t="shared" si="5"/>
        <v>100</v>
      </c>
      <c r="O36" s="267">
        <f t="shared" si="6"/>
        <v>32.988281724666884</v>
      </c>
    </row>
    <row r="37" spans="1:25">
      <c r="A37" s="270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</row>
    <row r="38" spans="1:25" s="16" customFormat="1">
      <c r="A38" s="234" t="s">
        <v>85</v>
      </c>
      <c r="B38" s="198">
        <v>33154</v>
      </c>
      <c r="C38" s="199"/>
      <c r="D38" s="199"/>
      <c r="E38" s="198">
        <v>30022</v>
      </c>
      <c r="F38" s="127"/>
      <c r="G38" s="127"/>
      <c r="H38" s="127"/>
      <c r="I38" s="127"/>
      <c r="J38" s="198">
        <v>31601</v>
      </c>
      <c r="K38" s="127"/>
      <c r="L38" s="127"/>
      <c r="M38" s="198">
        <v>33247</v>
      </c>
      <c r="N38" s="235"/>
      <c r="O38" s="235"/>
    </row>
    <row r="39" spans="1:25">
      <c r="A39" s="119"/>
      <c r="B39" s="161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</row>
    <row r="40" spans="1:25" s="156" customFormat="1">
      <c r="A40" s="154"/>
      <c r="B40" s="155"/>
      <c r="E40" s="155"/>
      <c r="J40" s="155"/>
      <c r="M40" s="155"/>
    </row>
  </sheetData>
  <mergeCells count="1">
    <mergeCell ref="A2:I2"/>
  </mergeCells>
  <pageMargins left="0.39370078740157483" right="0.19685039370078741" top="0.6692913385826772" bottom="0.43307086614173229" header="0.39370078740157483" footer="0.19685039370078741"/>
  <pageSetup paperSize="9" scale="70" firstPageNumber="901" orientation="landscape" useFirstPageNumber="1" r:id="rId1"/>
  <headerFooter alignWithMargins="0">
    <oddHeader>&amp;C&amp;"Times New Roman,Regular"&amp;12&amp;P</oddHead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153"/>
  <sheetViews>
    <sheetView tabSelected="1" view="pageLayout" zoomScale="70" zoomScaleNormal="80" zoomScalePageLayoutView="70" workbookViewId="0">
      <selection activeCell="H21" sqref="H21"/>
    </sheetView>
  </sheetViews>
  <sheetFormatPr defaultColWidth="9.140625" defaultRowHeight="15.75"/>
  <cols>
    <col min="1" max="1" width="61" style="19" customWidth="1"/>
    <col min="2" max="2" width="15.5703125" style="135" bestFit="1" customWidth="1"/>
    <col min="3" max="3" width="7.140625" style="18" hidden="1" customWidth="1"/>
    <col min="4" max="4" width="9.42578125" style="141" bestFit="1" customWidth="1"/>
    <col min="5" max="5" width="21" style="18" customWidth="1"/>
    <col min="6" max="6" width="7" style="18" hidden="1" customWidth="1"/>
    <col min="7" max="7" width="8.28515625" style="141" customWidth="1"/>
    <col min="8" max="8" width="17.85546875" style="122" customWidth="1"/>
    <col min="9" max="9" width="12.5703125" style="141" customWidth="1"/>
    <col min="10" max="10" width="18.7109375" style="18" customWidth="1"/>
    <col min="11" max="11" width="7" style="18" hidden="1" customWidth="1"/>
    <col min="12" max="12" width="8.140625" style="122" customWidth="1"/>
    <col min="13" max="13" width="18.7109375" style="18" customWidth="1"/>
    <col min="14" max="14" width="7" style="18" hidden="1" customWidth="1"/>
    <col min="15" max="15" width="12" style="122" customWidth="1"/>
    <col min="16" max="16384" width="9.140625" style="18"/>
  </cols>
  <sheetData>
    <row r="1" spans="1:15">
      <c r="A1" s="152"/>
      <c r="B1" s="152"/>
      <c r="C1" s="152"/>
      <c r="D1" s="152"/>
      <c r="E1" s="152"/>
      <c r="F1" s="152"/>
      <c r="G1" s="152"/>
      <c r="H1" s="152"/>
      <c r="I1" s="152"/>
      <c r="M1" s="137"/>
    </row>
    <row r="2" spans="1:15">
      <c r="A2" s="399" t="s">
        <v>61</v>
      </c>
      <c r="B2" s="399"/>
      <c r="C2" s="399"/>
      <c r="D2" s="399"/>
      <c r="E2" s="399"/>
      <c r="F2" s="399"/>
      <c r="G2" s="399"/>
      <c r="H2" s="399"/>
      <c r="I2" s="399"/>
      <c r="J2" s="148"/>
      <c r="K2" s="110"/>
      <c r="L2" s="146"/>
      <c r="M2" s="110"/>
      <c r="N2" s="110"/>
      <c r="O2" s="146"/>
    </row>
    <row r="3" spans="1:15" ht="63.75">
      <c r="A3" s="271" t="s">
        <v>5</v>
      </c>
      <c r="B3" s="173" t="s">
        <v>67</v>
      </c>
      <c r="C3" s="173" t="s">
        <v>0</v>
      </c>
      <c r="D3" s="173" t="s">
        <v>1</v>
      </c>
      <c r="E3" s="173" t="s">
        <v>68</v>
      </c>
      <c r="F3" s="173" t="s">
        <v>0</v>
      </c>
      <c r="G3" s="173" t="s">
        <v>1</v>
      </c>
      <c r="H3" s="173" t="s">
        <v>69</v>
      </c>
      <c r="I3" s="173" t="s">
        <v>70</v>
      </c>
      <c r="J3" s="173" t="s">
        <v>71</v>
      </c>
      <c r="K3" s="173" t="s">
        <v>0</v>
      </c>
      <c r="L3" s="173" t="s">
        <v>1</v>
      </c>
      <c r="M3" s="173" t="s">
        <v>72</v>
      </c>
      <c r="N3" s="201" t="s">
        <v>0</v>
      </c>
      <c r="O3" s="201" t="s">
        <v>1</v>
      </c>
    </row>
    <row r="4" spans="1:15">
      <c r="A4" s="78" t="s">
        <v>18</v>
      </c>
      <c r="B4" s="79">
        <v>5679964</v>
      </c>
      <c r="C4" s="272">
        <f>B4/$B$133*100</f>
        <v>9.7971415877929013E-2</v>
      </c>
      <c r="D4" s="273">
        <f>B4/$B$150/1000000*100</f>
        <v>1.7132062496229717E-2</v>
      </c>
      <c r="E4" s="79">
        <v>5535264</v>
      </c>
      <c r="F4" s="272">
        <f>E4/$E$133*100</f>
        <v>8.7825824167670749E-2</v>
      </c>
      <c r="G4" s="273">
        <f>E4/$E$150/1000000*100</f>
        <v>1.8437359269868763E-2</v>
      </c>
      <c r="H4" s="274">
        <f t="shared" ref="H4:H68" si="0">E4-B4</f>
        <v>-144700</v>
      </c>
      <c r="I4" s="275">
        <f t="shared" ref="I4:I68" si="1">E4/B4*100-100</f>
        <v>-2.5475513577198683</v>
      </c>
      <c r="J4" s="79">
        <v>5535264</v>
      </c>
      <c r="K4" s="272">
        <f>J4/$J$133*100</f>
        <v>8.5525071997369834E-2</v>
      </c>
      <c r="L4" s="273">
        <f>J4/$J$150/1000000*100</f>
        <v>1.7516103920762003E-2</v>
      </c>
      <c r="M4" s="79">
        <v>5535264</v>
      </c>
      <c r="N4" s="272">
        <f>M4/$M$133*100</f>
        <v>8.7043459174507565E-2</v>
      </c>
      <c r="O4" s="273">
        <f>M4/$M$150/1000000*100</f>
        <v>1.6648912683851172E-2</v>
      </c>
    </row>
    <row r="5" spans="1:15" s="35" customFormat="1" ht="13.5">
      <c r="A5" s="62" t="s">
        <v>15</v>
      </c>
      <c r="B5" s="276">
        <v>5679964</v>
      </c>
      <c r="C5" s="277">
        <f>B5/$B$133*100</f>
        <v>9.7971415877929013E-2</v>
      </c>
      <c r="D5" s="273">
        <f>B5/$B$150/1000000*100</f>
        <v>1.7132062496229717E-2</v>
      </c>
      <c r="E5" s="276">
        <v>5535264</v>
      </c>
      <c r="F5" s="272">
        <f>E5/$E$133*100</f>
        <v>8.7825824167670749E-2</v>
      </c>
      <c r="G5" s="273">
        <f>E5/$E$150/1000000*100</f>
        <v>1.8437359269868763E-2</v>
      </c>
      <c r="H5" s="274">
        <f t="shared" si="0"/>
        <v>-144700</v>
      </c>
      <c r="I5" s="275">
        <f t="shared" si="1"/>
        <v>-2.5475513577198683</v>
      </c>
      <c r="J5" s="276">
        <v>5535264</v>
      </c>
      <c r="K5" s="272">
        <f>J5/$J$133*100</f>
        <v>8.5525071997369834E-2</v>
      </c>
      <c r="L5" s="273">
        <f>J5/$J$150/1000000*100</f>
        <v>1.7516103920762003E-2</v>
      </c>
      <c r="M5" s="276">
        <v>5535264</v>
      </c>
      <c r="N5" s="272">
        <f>M5/$M$133*100</f>
        <v>8.7043459174507565E-2</v>
      </c>
      <c r="O5" s="273">
        <f>M5/$M$150/1000000*100</f>
        <v>1.6648912683851172E-2</v>
      </c>
    </row>
    <row r="6" spans="1:15">
      <c r="A6" s="278" t="s">
        <v>120</v>
      </c>
      <c r="B6" s="276"/>
      <c r="C6" s="277"/>
      <c r="D6" s="273">
        <f>B6/$B$150/1000000*100</f>
        <v>0</v>
      </c>
      <c r="E6" s="276">
        <v>20100</v>
      </c>
      <c r="F6" s="272"/>
      <c r="G6" s="273">
        <f>E6/$E$150/1000000*100</f>
        <v>6.6950902671374321E-5</v>
      </c>
      <c r="H6" s="274">
        <f t="shared" si="0"/>
        <v>20100</v>
      </c>
      <c r="I6" s="279" t="s">
        <v>121</v>
      </c>
      <c r="J6" s="276">
        <v>20100</v>
      </c>
      <c r="K6" s="272"/>
      <c r="L6" s="273">
        <f>J6/$J$150/1000000*100</f>
        <v>6.3605582101832229E-5</v>
      </c>
      <c r="M6" s="276">
        <v>20100</v>
      </c>
      <c r="N6" s="272"/>
      <c r="O6" s="273">
        <f>M6/$M$150/1000000*100</f>
        <v>6.0456582548801392E-5</v>
      </c>
    </row>
    <row r="7" spans="1:15" s="35" customFormat="1" ht="12.75">
      <c r="A7" s="78" t="s">
        <v>19</v>
      </c>
      <c r="B7" s="79">
        <v>26075808</v>
      </c>
      <c r="C7" s="280">
        <f t="shared" ref="C7:C27" si="2">B7/$B$133*100</f>
        <v>0.44977113057776918</v>
      </c>
      <c r="D7" s="273">
        <f t="shared" ref="D7:D70" si="3">B7/$B$150/1000000*100</f>
        <v>7.8650564034505627E-2</v>
      </c>
      <c r="E7" s="79">
        <v>24383729</v>
      </c>
      <c r="F7" s="272">
        <f>E7/$E$133*100</f>
        <v>0.38688689386922359</v>
      </c>
      <c r="G7" s="273">
        <f t="shared" ref="G7:G70" si="4">E7/$E$150/1000000*100</f>
        <v>8.1219535673839188E-2</v>
      </c>
      <c r="H7" s="274">
        <f t="shared" si="0"/>
        <v>-1692079</v>
      </c>
      <c r="I7" s="275">
        <f t="shared" si="1"/>
        <v>-6.4890760048547662</v>
      </c>
      <c r="J7" s="79">
        <v>25571030</v>
      </c>
      <c r="K7" s="272">
        <f t="shared" ref="K7:K44" si="5">J7/$J$133*100</f>
        <v>0.395096635281877</v>
      </c>
      <c r="L7" s="273">
        <f t="shared" ref="L7:L70" si="6">J7/$J$150/1000000*100</f>
        <v>8.0918420303154964E-2</v>
      </c>
      <c r="M7" s="79">
        <v>30661299</v>
      </c>
      <c r="N7" s="272">
        <f>M7/$M$133*100</f>
        <v>0.48215686329394042</v>
      </c>
      <c r="O7" s="273">
        <f t="shared" ref="O7:O70" si="7">M7/$M$150/1000000*100</f>
        <v>9.2222753932685655E-2</v>
      </c>
    </row>
    <row r="8" spans="1:15" s="35" customFormat="1" ht="13.5">
      <c r="A8" s="62" t="s">
        <v>15</v>
      </c>
      <c r="B8" s="276">
        <v>26075808</v>
      </c>
      <c r="C8" s="277">
        <f t="shared" si="2"/>
        <v>0.44977113057776918</v>
      </c>
      <c r="D8" s="273">
        <f t="shared" si="3"/>
        <v>7.8650564034505627E-2</v>
      </c>
      <c r="E8" s="276">
        <v>24383729</v>
      </c>
      <c r="F8" s="272">
        <v>0.43848111445500443</v>
      </c>
      <c r="G8" s="273">
        <f t="shared" si="4"/>
        <v>8.1219535673839188E-2</v>
      </c>
      <c r="H8" s="274">
        <f t="shared" si="0"/>
        <v>-1692079</v>
      </c>
      <c r="I8" s="275">
        <f t="shared" si="1"/>
        <v>-6.4890760048547662</v>
      </c>
      <c r="J8" s="276">
        <v>25571030</v>
      </c>
      <c r="K8" s="272">
        <f t="shared" si="5"/>
        <v>0.395096635281877</v>
      </c>
      <c r="L8" s="273">
        <f t="shared" si="6"/>
        <v>8.0918420303154964E-2</v>
      </c>
      <c r="M8" s="276">
        <v>30661299</v>
      </c>
      <c r="N8" s="272">
        <v>0.34940414223695765</v>
      </c>
      <c r="O8" s="273">
        <f t="shared" si="7"/>
        <v>9.2222753932685655E-2</v>
      </c>
    </row>
    <row r="9" spans="1:15" s="35" customFormat="1" ht="12.75">
      <c r="A9" s="281" t="s">
        <v>3</v>
      </c>
      <c r="B9" s="282">
        <v>187</v>
      </c>
      <c r="C9" s="283">
        <f t="shared" si="2"/>
        <v>3.2254878321715993E-6</v>
      </c>
      <c r="D9" s="273">
        <f t="shared" si="3"/>
        <v>5.6403450564034498E-7</v>
      </c>
      <c r="E9" s="282">
        <v>187</v>
      </c>
      <c r="F9" s="272">
        <f t="shared" ref="F9:F44" si="8">E9/$E$133*100</f>
        <v>2.9670543481493259E-6</v>
      </c>
      <c r="G9" s="273">
        <f t="shared" si="4"/>
        <v>6.22876557191393E-7</v>
      </c>
      <c r="H9" s="274">
        <f t="shared" si="0"/>
        <v>0</v>
      </c>
      <c r="I9" s="275">
        <f t="shared" si="1"/>
        <v>0</v>
      </c>
      <c r="J9" s="282">
        <v>187</v>
      </c>
      <c r="K9" s="272">
        <f t="shared" si="5"/>
        <v>2.8893271329982018E-6</v>
      </c>
      <c r="L9" s="273">
        <f t="shared" si="6"/>
        <v>5.9175342552450877E-7</v>
      </c>
      <c r="M9" s="282">
        <v>187</v>
      </c>
      <c r="N9" s="272">
        <f t="shared" ref="N9:N25" si="9">M9/$M$133*100</f>
        <v>2.9406234039845104E-6</v>
      </c>
      <c r="O9" s="273">
        <f t="shared" si="7"/>
        <v>5.6245676301621198E-7</v>
      </c>
    </row>
    <row r="10" spans="1:15">
      <c r="A10" s="82" t="s">
        <v>122</v>
      </c>
      <c r="B10" s="79">
        <v>13455774</v>
      </c>
      <c r="C10" s="284">
        <f t="shared" si="2"/>
        <v>0.23209323694893566</v>
      </c>
      <c r="D10" s="273">
        <f t="shared" si="3"/>
        <v>4.0585672920311275E-2</v>
      </c>
      <c r="E10" s="79">
        <v>8529348</v>
      </c>
      <c r="F10" s="31">
        <f t="shared" si="8"/>
        <v>0.13533175973411099</v>
      </c>
      <c r="G10" s="273">
        <f t="shared" si="4"/>
        <v>2.841032576110852E-2</v>
      </c>
      <c r="H10" s="274">
        <f t="shared" si="0"/>
        <v>-4926426</v>
      </c>
      <c r="I10" s="275">
        <f t="shared" si="1"/>
        <v>-36.611985308314487</v>
      </c>
      <c r="J10" s="79">
        <v>7563768</v>
      </c>
      <c r="K10" s="31">
        <f t="shared" si="5"/>
        <v>0.11686738026793339</v>
      </c>
      <c r="L10" s="273">
        <f t="shared" si="6"/>
        <v>2.3935217239960761E-2</v>
      </c>
      <c r="M10" s="79">
        <v>6797994</v>
      </c>
      <c r="N10" s="31">
        <f t="shared" si="9"/>
        <v>0.10690021527564852</v>
      </c>
      <c r="O10" s="273">
        <f t="shared" si="7"/>
        <v>2.0446939573495353E-2</v>
      </c>
    </row>
    <row r="11" spans="1:15" s="35" customFormat="1" ht="13.5">
      <c r="A11" s="62" t="s">
        <v>15</v>
      </c>
      <c r="B11" s="81">
        <v>7258476</v>
      </c>
      <c r="C11" s="277">
        <f t="shared" si="2"/>
        <v>0.12519853485620097</v>
      </c>
      <c r="D11" s="273">
        <f t="shared" si="3"/>
        <v>2.1893213488568496E-2</v>
      </c>
      <c r="E11" s="81">
        <v>7016852</v>
      </c>
      <c r="F11" s="272">
        <f t="shared" si="8"/>
        <v>0.11133358950224756</v>
      </c>
      <c r="G11" s="273">
        <f t="shared" si="4"/>
        <v>2.3372366930917328E-2</v>
      </c>
      <c r="H11" s="274">
        <f t="shared" si="0"/>
        <v>-241624</v>
      </c>
      <c r="I11" s="275">
        <f t="shared" si="1"/>
        <v>-3.3288530540019678</v>
      </c>
      <c r="J11" s="81">
        <v>6783031</v>
      </c>
      <c r="K11" s="272">
        <f t="shared" si="5"/>
        <v>0.10480425407629906</v>
      </c>
      <c r="L11" s="273">
        <f t="shared" si="6"/>
        <v>2.1464608714914082E-2</v>
      </c>
      <c r="M11" s="81">
        <v>6783031</v>
      </c>
      <c r="N11" s="272">
        <f t="shared" si="9"/>
        <v>0.10666491822755324</v>
      </c>
      <c r="O11" s="273">
        <f t="shared" si="7"/>
        <v>2.0401934009083526E-2</v>
      </c>
    </row>
    <row r="12" spans="1:15" s="35" customFormat="1" ht="13.5">
      <c r="A12" s="67" t="s">
        <v>16</v>
      </c>
      <c r="B12" s="83">
        <v>6197298</v>
      </c>
      <c r="C12" s="285">
        <f t="shared" si="2"/>
        <v>0.10689470209273469</v>
      </c>
      <c r="D12" s="273">
        <f t="shared" si="3"/>
        <v>1.8692459431742775E-2</v>
      </c>
      <c r="E12" s="83">
        <v>1512496</v>
      </c>
      <c r="F12" s="272">
        <f t="shared" si="8"/>
        <v>2.3998170231863437E-2</v>
      </c>
      <c r="G12" s="273">
        <f t="shared" si="4"/>
        <v>5.0379588301911931E-3</v>
      </c>
      <c r="H12" s="274">
        <f t="shared" si="0"/>
        <v>-4684802</v>
      </c>
      <c r="I12" s="275">
        <f t="shared" si="1"/>
        <v>-75.594267049930465</v>
      </c>
      <c r="J12" s="83">
        <v>780737</v>
      </c>
      <c r="K12" s="272">
        <f t="shared" si="5"/>
        <v>1.2063126191634316E-2</v>
      </c>
      <c r="L12" s="273">
        <f t="shared" si="6"/>
        <v>2.4706085250466758E-3</v>
      </c>
      <c r="M12" s="83">
        <v>14963</v>
      </c>
      <c r="N12" s="272">
        <f t="shared" si="9"/>
        <v>2.3529704809529533E-4</v>
      </c>
      <c r="O12" s="273">
        <f t="shared" si="7"/>
        <v>4.5005564411826629E-5</v>
      </c>
    </row>
    <row r="13" spans="1:15" s="130" customFormat="1" ht="12.75">
      <c r="A13" s="286" t="s">
        <v>120</v>
      </c>
      <c r="B13" s="287">
        <v>47050</v>
      </c>
      <c r="C13" s="288">
        <f t="shared" si="2"/>
        <v>8.1154653745280081E-4</v>
      </c>
      <c r="D13" s="273">
        <f t="shared" si="3"/>
        <v>1.4191349460095312E-4</v>
      </c>
      <c r="E13" s="287"/>
      <c r="F13" s="288">
        <f t="shared" si="8"/>
        <v>0</v>
      </c>
      <c r="G13" s="273">
        <f t="shared" si="4"/>
        <v>0</v>
      </c>
      <c r="H13" s="274">
        <f t="shared" si="0"/>
        <v>-47050</v>
      </c>
      <c r="I13" s="275">
        <f t="shared" si="1"/>
        <v>-100</v>
      </c>
      <c r="J13" s="287"/>
      <c r="K13" s="288">
        <f t="shared" si="5"/>
        <v>0</v>
      </c>
      <c r="L13" s="273">
        <f t="shared" si="6"/>
        <v>0</v>
      </c>
      <c r="M13" s="287"/>
      <c r="N13" s="288">
        <f t="shared" si="9"/>
        <v>0</v>
      </c>
      <c r="O13" s="273">
        <f t="shared" si="7"/>
        <v>0</v>
      </c>
    </row>
    <row r="14" spans="1:15">
      <c r="A14" s="289" t="s">
        <v>123</v>
      </c>
      <c r="B14" s="79">
        <v>10962456</v>
      </c>
      <c r="C14" s="284">
        <f t="shared" si="2"/>
        <v>0.18908699699848416</v>
      </c>
      <c r="D14" s="273">
        <f t="shared" si="3"/>
        <v>3.3065259093925319E-2</v>
      </c>
      <c r="E14" s="79">
        <v>12495629</v>
      </c>
      <c r="F14" s="31">
        <f t="shared" si="8"/>
        <v>0.19826315699096692</v>
      </c>
      <c r="G14" s="273">
        <f t="shared" si="4"/>
        <v>4.1621574178935444E-2</v>
      </c>
      <c r="H14" s="274">
        <f t="shared" si="0"/>
        <v>1533173</v>
      </c>
      <c r="I14" s="275">
        <f t="shared" si="1"/>
        <v>13.985670729259937</v>
      </c>
      <c r="J14" s="79">
        <v>13669231</v>
      </c>
      <c r="K14" s="31">
        <f t="shared" si="5"/>
        <v>0.2112025669279152</v>
      </c>
      <c r="L14" s="273">
        <f t="shared" si="6"/>
        <v>4.3255691275592541E-2</v>
      </c>
      <c r="M14" s="79">
        <v>14564582</v>
      </c>
      <c r="N14" s="31">
        <f t="shared" si="9"/>
        <v>0.22903182191685306</v>
      </c>
      <c r="O14" s="273">
        <f t="shared" si="7"/>
        <v>4.3807206665263033E-2</v>
      </c>
    </row>
    <row r="15" spans="1:15" s="35" customFormat="1" ht="13.5">
      <c r="A15" s="62" t="s">
        <v>15</v>
      </c>
      <c r="B15" s="81">
        <v>10962456</v>
      </c>
      <c r="C15" s="277">
        <f t="shared" si="2"/>
        <v>0.18908699699848416</v>
      </c>
      <c r="D15" s="273">
        <f t="shared" si="3"/>
        <v>3.3065259093925319E-2</v>
      </c>
      <c r="E15" s="81">
        <v>12495629</v>
      </c>
      <c r="F15" s="272">
        <f t="shared" si="8"/>
        <v>0.19826315699096692</v>
      </c>
      <c r="G15" s="273">
        <f t="shared" si="4"/>
        <v>4.1621574178935444E-2</v>
      </c>
      <c r="H15" s="274">
        <f t="shared" si="0"/>
        <v>1533173</v>
      </c>
      <c r="I15" s="275">
        <f t="shared" si="1"/>
        <v>13.985670729259937</v>
      </c>
      <c r="J15" s="81">
        <v>13669231</v>
      </c>
      <c r="K15" s="272">
        <f t="shared" si="5"/>
        <v>0.2112025669279152</v>
      </c>
      <c r="L15" s="273">
        <f t="shared" si="6"/>
        <v>4.3255691275592541E-2</v>
      </c>
      <c r="M15" s="81">
        <v>14564582</v>
      </c>
      <c r="N15" s="272">
        <f t="shared" si="9"/>
        <v>0.22903182191685306</v>
      </c>
      <c r="O15" s="273">
        <f t="shared" si="7"/>
        <v>4.3807206665263033E-2</v>
      </c>
    </row>
    <row r="16" spans="1:15" s="35" customFormat="1" ht="12.75">
      <c r="A16" s="85" t="s">
        <v>22</v>
      </c>
      <c r="B16" s="79">
        <v>1614872</v>
      </c>
      <c r="C16" s="280">
        <f t="shared" si="2"/>
        <v>2.7854278002751951E-2</v>
      </c>
      <c r="D16" s="273">
        <f t="shared" si="3"/>
        <v>4.8708210170718465E-3</v>
      </c>
      <c r="E16" s="79">
        <v>1781282</v>
      </c>
      <c r="F16" s="272">
        <f t="shared" si="8"/>
        <v>2.8262890392407099E-2</v>
      </c>
      <c r="G16" s="273">
        <f t="shared" si="4"/>
        <v>5.9332556125507967E-3</v>
      </c>
      <c r="H16" s="274">
        <f t="shared" si="0"/>
        <v>166410</v>
      </c>
      <c r="I16" s="275">
        <f t="shared" si="1"/>
        <v>10.304841498273561</v>
      </c>
      <c r="J16" s="79">
        <v>1938977</v>
      </c>
      <c r="K16" s="272">
        <f t="shared" si="5"/>
        <v>2.9959031317430239E-2</v>
      </c>
      <c r="L16" s="273">
        <f t="shared" si="6"/>
        <v>6.1358089933862851E-3</v>
      </c>
      <c r="M16" s="79">
        <v>1938977</v>
      </c>
      <c r="N16" s="272">
        <f t="shared" si="9"/>
        <v>3.049091521918542E-2</v>
      </c>
      <c r="O16" s="273">
        <f t="shared" si="7"/>
        <v>5.8320359731705114E-3</v>
      </c>
    </row>
    <row r="17" spans="1:15">
      <c r="A17" s="62" t="s">
        <v>15</v>
      </c>
      <c r="B17" s="81">
        <v>1570195</v>
      </c>
      <c r="C17" s="277">
        <f t="shared" si="2"/>
        <v>2.7083662388431465E-2</v>
      </c>
      <c r="D17" s="273">
        <f t="shared" si="3"/>
        <v>4.7360650298606498E-3</v>
      </c>
      <c r="E17" s="81">
        <v>1777776</v>
      </c>
      <c r="F17" s="31">
        <f t="shared" si="8"/>
        <v>2.8207262090029495E-2</v>
      </c>
      <c r="G17" s="273">
        <f t="shared" si="4"/>
        <v>5.9215775098261274E-3</v>
      </c>
      <c r="H17" s="274">
        <f t="shared" si="0"/>
        <v>207581</v>
      </c>
      <c r="I17" s="275">
        <f t="shared" si="1"/>
        <v>13.220077761042418</v>
      </c>
      <c r="J17" s="81">
        <v>1938977</v>
      </c>
      <c r="K17" s="31">
        <f t="shared" si="5"/>
        <v>2.9959031317430239E-2</v>
      </c>
      <c r="L17" s="273">
        <f t="shared" si="6"/>
        <v>6.1358089933862851E-3</v>
      </c>
      <c r="M17" s="81">
        <v>1938977</v>
      </c>
      <c r="N17" s="31">
        <f t="shared" si="9"/>
        <v>3.049091521918542E-2</v>
      </c>
      <c r="O17" s="273">
        <f t="shared" si="7"/>
        <v>5.8320359731705114E-3</v>
      </c>
    </row>
    <row r="18" spans="1:15" s="35" customFormat="1" ht="13.5">
      <c r="A18" s="67" t="s">
        <v>16</v>
      </c>
      <c r="B18" s="83">
        <v>44677</v>
      </c>
      <c r="C18" s="290">
        <f t="shared" si="2"/>
        <v>7.7061561432048423E-4</v>
      </c>
      <c r="D18" s="273">
        <f t="shared" si="3"/>
        <v>1.3475598721119625E-4</v>
      </c>
      <c r="E18" s="83">
        <v>3506</v>
      </c>
      <c r="F18" s="272">
        <f t="shared" si="8"/>
        <v>5.5628302377601802E-5</v>
      </c>
      <c r="G18" s="273">
        <f t="shared" si="4"/>
        <v>1.1678102724668577E-5</v>
      </c>
      <c r="H18" s="274">
        <f t="shared" si="0"/>
        <v>-41171</v>
      </c>
      <c r="I18" s="279" t="s">
        <v>121</v>
      </c>
      <c r="J18" s="83"/>
      <c r="K18" s="272">
        <f t="shared" si="5"/>
        <v>0</v>
      </c>
      <c r="L18" s="273">
        <f t="shared" si="6"/>
        <v>0</v>
      </c>
      <c r="M18" s="83"/>
      <c r="N18" s="272">
        <f t="shared" si="9"/>
        <v>0</v>
      </c>
      <c r="O18" s="273">
        <f t="shared" si="7"/>
        <v>0</v>
      </c>
    </row>
    <row r="19" spans="1:15" s="35" customFormat="1" ht="12.75">
      <c r="A19" s="82" t="s">
        <v>23</v>
      </c>
      <c r="B19" s="79">
        <v>11173422</v>
      </c>
      <c r="C19" s="280">
        <f t="shared" si="2"/>
        <v>0.19272586473111472</v>
      </c>
      <c r="D19" s="273">
        <f t="shared" si="3"/>
        <v>3.3701580503106718E-2</v>
      </c>
      <c r="E19" s="79">
        <v>12602773</v>
      </c>
      <c r="F19" s="272">
        <f t="shared" si="8"/>
        <v>0.19996316806625095</v>
      </c>
      <c r="G19" s="273">
        <f t="shared" si="4"/>
        <v>4.1978459129971356E-2</v>
      </c>
      <c r="H19" s="274">
        <f t="shared" si="0"/>
        <v>1429351</v>
      </c>
      <c r="I19" s="275">
        <f t="shared" si="1"/>
        <v>12.792419368032455</v>
      </c>
      <c r="J19" s="79">
        <v>9316992</v>
      </c>
      <c r="K19" s="272">
        <f t="shared" si="5"/>
        <v>0.14395635178356783</v>
      </c>
      <c r="L19" s="273">
        <f t="shared" si="6"/>
        <v>2.9483218885478307E-2</v>
      </c>
      <c r="M19" s="79">
        <v>4955262</v>
      </c>
      <c r="N19" s="272">
        <f t="shared" si="9"/>
        <v>7.7922777593984444E-2</v>
      </c>
      <c r="O19" s="273">
        <f t="shared" si="7"/>
        <v>1.4904388365867598E-2</v>
      </c>
    </row>
    <row r="20" spans="1:15">
      <c r="A20" s="62" t="s">
        <v>15</v>
      </c>
      <c r="B20" s="81">
        <v>3046965</v>
      </c>
      <c r="C20" s="277">
        <f t="shared" si="2"/>
        <v>5.2555874505629617E-2</v>
      </c>
      <c r="D20" s="273">
        <f t="shared" si="3"/>
        <v>9.1903390239488451E-3</v>
      </c>
      <c r="E20" s="81">
        <v>4408834</v>
      </c>
      <c r="F20" s="31">
        <f t="shared" si="8"/>
        <v>6.9953209037265165E-2</v>
      </c>
      <c r="G20" s="273">
        <f t="shared" si="4"/>
        <v>1.4685344081007261E-2</v>
      </c>
      <c r="H20" s="274">
        <f t="shared" si="0"/>
        <v>1361869</v>
      </c>
      <c r="I20" s="275">
        <f t="shared" si="1"/>
        <v>44.695918725682759</v>
      </c>
      <c r="J20" s="81">
        <v>4945262</v>
      </c>
      <c r="K20" s="31">
        <f t="shared" si="5"/>
        <v>7.6408982226657512E-2</v>
      </c>
      <c r="L20" s="273">
        <f t="shared" si="6"/>
        <v>1.5649068067466222E-2</v>
      </c>
      <c r="M20" s="81">
        <v>4955262</v>
      </c>
      <c r="N20" s="31">
        <f t="shared" si="9"/>
        <v>7.7922777593984444E-2</v>
      </c>
      <c r="O20" s="273">
        <f t="shared" si="7"/>
        <v>1.4904388365867598E-2</v>
      </c>
    </row>
    <row r="21" spans="1:15" s="35" customFormat="1" ht="13.5">
      <c r="A21" s="67" t="s">
        <v>16</v>
      </c>
      <c r="B21" s="83">
        <v>8126457</v>
      </c>
      <c r="C21" s="285">
        <f t="shared" si="2"/>
        <v>0.14016999022548512</v>
      </c>
      <c r="D21" s="273">
        <f t="shared" si="3"/>
        <v>2.4511241479157869E-2</v>
      </c>
      <c r="E21" s="83">
        <v>8193939</v>
      </c>
      <c r="F21" s="272">
        <f t="shared" si="8"/>
        <v>0.13000995902898577</v>
      </c>
      <c r="G21" s="273">
        <f t="shared" si="4"/>
        <v>2.7293115048964089E-2</v>
      </c>
      <c r="H21" s="274">
        <f t="shared" si="0"/>
        <v>67482</v>
      </c>
      <c r="I21" s="275">
        <f t="shared" si="1"/>
        <v>0.83039878264290223</v>
      </c>
      <c r="J21" s="83">
        <v>4371730</v>
      </c>
      <c r="K21" s="272">
        <f t="shared" si="5"/>
        <v>6.7547369556910319E-2</v>
      </c>
      <c r="L21" s="273">
        <f t="shared" si="6"/>
        <v>1.3834150818012089E-2</v>
      </c>
      <c r="M21" s="83"/>
      <c r="N21" s="272">
        <f t="shared" si="9"/>
        <v>0</v>
      </c>
      <c r="O21" s="273">
        <f t="shared" si="7"/>
        <v>0</v>
      </c>
    </row>
    <row r="22" spans="1:15">
      <c r="A22" s="82" t="s">
        <v>24</v>
      </c>
      <c r="B22" s="79">
        <v>5548155</v>
      </c>
      <c r="C22" s="31">
        <f t="shared" si="2"/>
        <v>9.5697895419796897E-2</v>
      </c>
      <c r="D22" s="273">
        <f t="shared" si="3"/>
        <v>1.6734496591663147E-2</v>
      </c>
      <c r="E22" s="79">
        <v>5599814</v>
      </c>
      <c r="F22" s="31">
        <f t="shared" si="8"/>
        <v>8.8850013248810006E-2</v>
      </c>
      <c r="G22" s="273">
        <f t="shared" si="4"/>
        <v>1.8652368263273596E-2</v>
      </c>
      <c r="H22" s="274">
        <f t="shared" si="0"/>
        <v>51659</v>
      </c>
      <c r="I22" s="275">
        <f t="shared" si="1"/>
        <v>0.93110232140234928</v>
      </c>
      <c r="J22" s="79">
        <v>5548155</v>
      </c>
      <c r="K22" s="31">
        <f t="shared" si="5"/>
        <v>8.5724250158179874E-2</v>
      </c>
      <c r="L22" s="273">
        <f t="shared" si="6"/>
        <v>1.755689693364134E-2</v>
      </c>
      <c r="M22" s="79">
        <v>5548155</v>
      </c>
      <c r="N22" s="31">
        <f t="shared" si="9"/>
        <v>8.7246173486276363E-2</v>
      </c>
      <c r="O22" s="273">
        <f t="shared" si="7"/>
        <v>1.6687686107017177E-2</v>
      </c>
    </row>
    <row r="23" spans="1:15" s="35" customFormat="1" ht="13.5">
      <c r="A23" s="62" t="s">
        <v>15</v>
      </c>
      <c r="B23" s="81">
        <v>5548155</v>
      </c>
      <c r="C23" s="277">
        <f t="shared" si="2"/>
        <v>9.5697895419796897E-2</v>
      </c>
      <c r="D23" s="273">
        <f t="shared" si="3"/>
        <v>1.6734496591663147E-2</v>
      </c>
      <c r="E23" s="81">
        <v>5599814</v>
      </c>
      <c r="F23" s="272">
        <f t="shared" si="8"/>
        <v>8.8850013248810006E-2</v>
      </c>
      <c r="G23" s="273">
        <f t="shared" si="4"/>
        <v>1.8652368263273596E-2</v>
      </c>
      <c r="H23" s="274">
        <f t="shared" si="0"/>
        <v>51659</v>
      </c>
      <c r="I23" s="275">
        <f t="shared" si="1"/>
        <v>0.93110232140234928</v>
      </c>
      <c r="J23" s="81">
        <v>5548155</v>
      </c>
      <c r="K23" s="272">
        <f t="shared" si="5"/>
        <v>8.5724250158179874E-2</v>
      </c>
      <c r="L23" s="273">
        <f t="shared" si="6"/>
        <v>1.755689693364134E-2</v>
      </c>
      <c r="M23" s="81">
        <v>5548155</v>
      </c>
      <c r="N23" s="272">
        <f t="shared" si="9"/>
        <v>8.7246173486276363E-2</v>
      </c>
      <c r="O23" s="273">
        <f t="shared" si="7"/>
        <v>1.6687686107017177E-2</v>
      </c>
    </row>
    <row r="24" spans="1:15" s="35" customFormat="1" ht="12.75">
      <c r="A24" s="291" t="s">
        <v>25</v>
      </c>
      <c r="B24" s="79">
        <v>663666724</v>
      </c>
      <c r="C24" s="272">
        <f t="shared" si="2"/>
        <v>11.44732055015608</v>
      </c>
      <c r="D24" s="273">
        <f t="shared" si="3"/>
        <v>2.0017696929480606</v>
      </c>
      <c r="E24" s="79">
        <v>707818122</v>
      </c>
      <c r="F24" s="272">
        <f t="shared" si="8"/>
        <v>11.230667575288717</v>
      </c>
      <c r="G24" s="273">
        <f t="shared" si="4"/>
        <v>2.357664785823729</v>
      </c>
      <c r="H24" s="274">
        <f t="shared" si="0"/>
        <v>44151398</v>
      </c>
      <c r="I24" s="275">
        <f t="shared" si="1"/>
        <v>6.652646035030088</v>
      </c>
      <c r="J24" s="79">
        <v>746509421</v>
      </c>
      <c r="K24" s="272">
        <f t="shared" si="5"/>
        <v>11.534277674513783</v>
      </c>
      <c r="L24" s="273">
        <f t="shared" si="6"/>
        <v>2.3622968292142654</v>
      </c>
      <c r="M24" s="79">
        <v>745912568</v>
      </c>
      <c r="N24" s="272">
        <f t="shared" si="9"/>
        <v>11.729668207417046</v>
      </c>
      <c r="O24" s="273">
        <f t="shared" si="7"/>
        <v>2.2435484946010167</v>
      </c>
    </row>
    <row r="25" spans="1:15">
      <c r="A25" s="62" t="s">
        <v>15</v>
      </c>
      <c r="B25" s="81">
        <v>663152115</v>
      </c>
      <c r="C25" s="292">
        <f t="shared" si="2"/>
        <v>11.438444266370915</v>
      </c>
      <c r="D25" s="273">
        <f t="shared" si="3"/>
        <v>2.0002175152319479</v>
      </c>
      <c r="E25" s="81">
        <v>707216273</v>
      </c>
      <c r="F25" s="31">
        <f t="shared" si="8"/>
        <v>11.221118277468506</v>
      </c>
      <c r="G25" s="273">
        <f t="shared" si="4"/>
        <v>2.3556600925987605</v>
      </c>
      <c r="H25" s="274">
        <f t="shared" si="0"/>
        <v>44064158</v>
      </c>
      <c r="I25" s="275">
        <f t="shared" si="1"/>
        <v>6.6446531652847085</v>
      </c>
      <c r="J25" s="81">
        <v>745912568</v>
      </c>
      <c r="K25" s="31">
        <f t="shared" si="5"/>
        <v>11.525055730303563</v>
      </c>
      <c r="L25" s="273">
        <f t="shared" si="6"/>
        <v>2.3604081136672885</v>
      </c>
      <c r="M25" s="81">
        <v>745912568</v>
      </c>
      <c r="N25" s="31">
        <f t="shared" si="9"/>
        <v>11.729668207417046</v>
      </c>
      <c r="O25" s="273">
        <f t="shared" si="7"/>
        <v>2.2435484946010167</v>
      </c>
    </row>
    <row r="26" spans="1:15" s="35" customFormat="1" ht="12.75">
      <c r="A26" s="281" t="s">
        <v>3</v>
      </c>
      <c r="B26" s="282">
        <v>10069</v>
      </c>
      <c r="C26" s="283">
        <f t="shared" si="2"/>
        <v>1.7367613359430928E-4</v>
      </c>
      <c r="D26" s="273">
        <f t="shared" si="3"/>
        <v>3.0370392712794835E-5</v>
      </c>
      <c r="E26" s="282">
        <v>13985</v>
      </c>
      <c r="F26" s="272">
        <f t="shared" si="8"/>
        <v>2.2189441207950974E-4</v>
      </c>
      <c r="G26" s="273">
        <f t="shared" si="4"/>
        <v>4.6582506162147754E-5</v>
      </c>
      <c r="H26" s="274">
        <f t="shared" si="0"/>
        <v>3916</v>
      </c>
      <c r="I26" s="275">
        <f t="shared" si="1"/>
        <v>38.891647631343716</v>
      </c>
      <c r="J26" s="282">
        <v>13985</v>
      </c>
      <c r="K26" s="272">
        <f t="shared" si="5"/>
        <v>2.1608149708545377E-4</v>
      </c>
      <c r="L26" s="273">
        <f t="shared" si="6"/>
        <v>4.4254928641498687E-5</v>
      </c>
      <c r="M26" s="282">
        <v>13985</v>
      </c>
      <c r="N26" s="272"/>
      <c r="O26" s="273">
        <f t="shared" si="7"/>
        <v>4.2063945619153612E-5</v>
      </c>
    </row>
    <row r="27" spans="1:15" s="130" customFormat="1" ht="12.75">
      <c r="A27" s="286" t="s">
        <v>120</v>
      </c>
      <c r="B27" s="287">
        <v>960144</v>
      </c>
      <c r="C27" s="288">
        <f t="shared" si="2"/>
        <v>1.6561137909799829E-2</v>
      </c>
      <c r="D27" s="273">
        <f t="shared" si="3"/>
        <v>2.8960125475055803E-3</v>
      </c>
      <c r="E27" s="287">
        <v>610655</v>
      </c>
      <c r="F27" s="288">
        <f t="shared" si="8"/>
        <v>9.689019106786774E-3</v>
      </c>
      <c r="G27" s="273">
        <f t="shared" si="4"/>
        <v>2.0340250482979148E-3</v>
      </c>
      <c r="H27" s="274">
        <f t="shared" si="0"/>
        <v>-349489</v>
      </c>
      <c r="I27" s="275">
        <f t="shared" si="1"/>
        <v>-36.399644220033665</v>
      </c>
      <c r="J27" s="287">
        <v>610655</v>
      </c>
      <c r="K27" s="288">
        <f t="shared" si="5"/>
        <v>9.4351981839626581E-3</v>
      </c>
      <c r="L27" s="273">
        <f t="shared" si="6"/>
        <v>1.9323913800196194E-3</v>
      </c>
      <c r="M27" s="287">
        <v>526456</v>
      </c>
      <c r="N27" s="288">
        <f>M27/$M$133*100</f>
        <v>8.2786568704174817E-3</v>
      </c>
      <c r="O27" s="273">
        <f t="shared" si="7"/>
        <v>1.5834691851896413E-3</v>
      </c>
    </row>
    <row r="28" spans="1:15" s="35" customFormat="1" ht="13.5">
      <c r="A28" s="67" t="s">
        <v>16</v>
      </c>
      <c r="B28" s="83">
        <v>514609</v>
      </c>
      <c r="C28" s="285"/>
      <c r="D28" s="273">
        <f t="shared" si="3"/>
        <v>1.5521777161126864E-3</v>
      </c>
      <c r="E28" s="83">
        <v>601849</v>
      </c>
      <c r="F28" s="272">
        <f t="shared" si="8"/>
        <v>9.5492978202102868E-3</v>
      </c>
      <c r="G28" s="273">
        <f t="shared" si="4"/>
        <v>2.0046932249683565E-3</v>
      </c>
      <c r="H28" s="274">
        <f t="shared" si="0"/>
        <v>87240</v>
      </c>
      <c r="I28" s="275">
        <f t="shared" si="1"/>
        <v>16.952676692401411</v>
      </c>
      <c r="J28" s="83">
        <v>596853</v>
      </c>
      <c r="K28" s="272">
        <f t="shared" si="5"/>
        <v>9.2219442102212598E-3</v>
      </c>
      <c r="L28" s="273">
        <f t="shared" si="6"/>
        <v>1.8887155469763616E-3</v>
      </c>
      <c r="M28" s="83"/>
      <c r="N28" s="272"/>
      <c r="O28" s="273">
        <f t="shared" si="7"/>
        <v>0</v>
      </c>
    </row>
    <row r="29" spans="1:15" s="35" customFormat="1">
      <c r="A29" s="291" t="s">
        <v>124</v>
      </c>
      <c r="B29" s="79">
        <v>64068513</v>
      </c>
      <c r="C29" s="31">
        <f>B29/$B$133*100</f>
        <v>1.1050920273092402</v>
      </c>
      <c r="D29" s="273">
        <f t="shared" si="3"/>
        <v>0.19324519816613381</v>
      </c>
      <c r="E29" s="79">
        <v>71554090</v>
      </c>
      <c r="F29" s="31">
        <f t="shared" si="8"/>
        <v>1.1353201810821829</v>
      </c>
      <c r="G29" s="273">
        <f t="shared" si="4"/>
        <v>0.23833885150889347</v>
      </c>
      <c r="H29" s="274">
        <f t="shared" si="0"/>
        <v>7485577</v>
      </c>
      <c r="I29" s="275">
        <f t="shared" si="1"/>
        <v>11.683706472163635</v>
      </c>
      <c r="J29" s="79">
        <v>65940756</v>
      </c>
      <c r="K29" s="31">
        <f t="shared" si="5"/>
        <v>1.0188471416107701</v>
      </c>
      <c r="L29" s="273">
        <f t="shared" si="6"/>
        <v>0.20866667510521819</v>
      </c>
      <c r="M29" s="79">
        <v>65868548</v>
      </c>
      <c r="N29" s="31">
        <f>M29/$M$133*100</f>
        <v>1.0357999670335674</v>
      </c>
      <c r="O29" s="273">
        <f t="shared" si="7"/>
        <v>0.19811877161849187</v>
      </c>
    </row>
    <row r="30" spans="1:15">
      <c r="A30" s="62" t="s">
        <v>15</v>
      </c>
      <c r="B30" s="81">
        <v>63108986</v>
      </c>
      <c r="C30" s="277">
        <f>B30/$B$133*100</f>
        <v>1.0885415317844267</v>
      </c>
      <c r="D30" s="273">
        <f t="shared" si="3"/>
        <v>0.19035104663087413</v>
      </c>
      <c r="E30" s="81">
        <v>70594563</v>
      </c>
      <c r="F30" s="272">
        <f t="shared" si="8"/>
        <v>1.1200957492238048</v>
      </c>
      <c r="G30" s="273">
        <f t="shared" si="4"/>
        <v>0.23514277196722402</v>
      </c>
      <c r="H30" s="274">
        <f t="shared" si="0"/>
        <v>7485577</v>
      </c>
      <c r="I30" s="275">
        <f t="shared" si="1"/>
        <v>11.86134887351858</v>
      </c>
      <c r="J30" s="81">
        <v>64981229</v>
      </c>
      <c r="K30" s="272">
        <f t="shared" si="5"/>
        <v>1.0040215405629391</v>
      </c>
      <c r="L30" s="273">
        <f t="shared" si="6"/>
        <v>0.20563029334514732</v>
      </c>
      <c r="M30" s="81">
        <v>64909021</v>
      </c>
      <c r="N30" s="272">
        <f>M30/$M$133*100</f>
        <v>1.0207111565899576</v>
      </c>
      <c r="O30" s="273">
        <f t="shared" si="7"/>
        <v>0.19523271573375042</v>
      </c>
    </row>
    <row r="31" spans="1:15" s="35" customFormat="1" ht="12.75">
      <c r="A31" s="293" t="s">
        <v>3</v>
      </c>
      <c r="B31" s="282">
        <v>16781</v>
      </c>
      <c r="C31" s="283">
        <f>B31/$B$133*100</f>
        <v>2.8944872359182679E-4</v>
      </c>
      <c r="D31" s="273">
        <f t="shared" si="3"/>
        <v>5.0615310369789462E-5</v>
      </c>
      <c r="E31" s="282">
        <v>18086</v>
      </c>
      <c r="F31" s="272">
        <f t="shared" si="8"/>
        <v>2.8696334192849577E-4</v>
      </c>
      <c r="G31" s="273">
        <f t="shared" si="4"/>
        <v>6.024248884151622E-5</v>
      </c>
      <c r="H31" s="274">
        <f t="shared" si="0"/>
        <v>1305</v>
      </c>
      <c r="I31" s="275">
        <f t="shared" si="1"/>
        <v>7.7766521661402805</v>
      </c>
      <c r="J31" s="282">
        <v>18086</v>
      </c>
      <c r="K31" s="272">
        <f t="shared" si="5"/>
        <v>2.7944583169735548E-4</v>
      </c>
      <c r="L31" s="273">
        <f t="shared" si="6"/>
        <v>5.7232366064365042E-5</v>
      </c>
      <c r="M31" s="282">
        <v>18086</v>
      </c>
      <c r="N31" s="272">
        <f>M31/$M$133*100</f>
        <v>2.8440703146772115E-4</v>
      </c>
      <c r="O31" s="273">
        <f t="shared" si="7"/>
        <v>5.4398893133215026E-5</v>
      </c>
    </row>
    <row r="32" spans="1:15" s="35" customFormat="1" ht="12.75">
      <c r="A32" s="286" t="s">
        <v>120</v>
      </c>
      <c r="B32" s="294">
        <v>6000</v>
      </c>
      <c r="C32" s="283"/>
      <c r="D32" s="273">
        <f t="shared" si="3"/>
        <v>1.8097363817337273E-5</v>
      </c>
      <c r="E32" s="294">
        <v>1000</v>
      </c>
      <c r="F32" s="272">
        <f t="shared" si="8"/>
        <v>1.5866600792242385E-5</v>
      </c>
      <c r="G32" s="273">
        <f t="shared" si="4"/>
        <v>3.3308906801678775E-6</v>
      </c>
      <c r="H32" s="274">
        <f t="shared" si="0"/>
        <v>-5000</v>
      </c>
      <c r="I32" s="279" t="s">
        <v>121</v>
      </c>
      <c r="J32" s="294"/>
      <c r="K32" s="272">
        <f t="shared" si="5"/>
        <v>0</v>
      </c>
      <c r="L32" s="273">
        <f t="shared" si="6"/>
        <v>0</v>
      </c>
      <c r="M32" s="294"/>
      <c r="N32" s="272"/>
      <c r="O32" s="273">
        <f t="shared" si="7"/>
        <v>0</v>
      </c>
    </row>
    <row r="33" spans="1:15" s="35" customFormat="1" ht="13.5">
      <c r="A33" s="67" t="s">
        <v>16</v>
      </c>
      <c r="B33" s="83">
        <v>959527</v>
      </c>
      <c r="C33" s="285">
        <f>B33/$B$133*100</f>
        <v>1.6550495524813465E-2</v>
      </c>
      <c r="D33" s="273">
        <f t="shared" si="3"/>
        <v>2.894151535259697E-3</v>
      </c>
      <c r="E33" s="83">
        <v>959527</v>
      </c>
      <c r="F33" s="272">
        <f t="shared" si="8"/>
        <v>1.5224431858377959E-2</v>
      </c>
      <c r="G33" s="273">
        <f t="shared" si="4"/>
        <v>3.1960795416694425E-3</v>
      </c>
      <c r="H33" s="274">
        <f t="shared" si="0"/>
        <v>0</v>
      </c>
      <c r="I33" s="275">
        <f t="shared" si="1"/>
        <v>0</v>
      </c>
      <c r="J33" s="83">
        <v>959527</v>
      </c>
      <c r="K33" s="272">
        <f t="shared" si="5"/>
        <v>1.482560104783083E-2</v>
      </c>
      <c r="L33" s="273">
        <f t="shared" si="6"/>
        <v>3.0363817600708842E-3</v>
      </c>
      <c r="M33" s="83">
        <v>959527</v>
      </c>
      <c r="N33" s="272">
        <f>M33/$M$133*100</f>
        <v>1.5088810443609867E-2</v>
      </c>
      <c r="O33" s="273">
        <f t="shared" si="7"/>
        <v>2.8860558847414804E-3</v>
      </c>
    </row>
    <row r="34" spans="1:15" s="35" customFormat="1">
      <c r="A34" s="286" t="s">
        <v>120</v>
      </c>
      <c r="B34" s="287">
        <v>781614</v>
      </c>
      <c r="C34" s="295">
        <f>B34/$B$133*100</f>
        <v>1.3481745702967765E-2</v>
      </c>
      <c r="D34" s="273">
        <f t="shared" si="3"/>
        <v>2.3575254871207093E-3</v>
      </c>
      <c r="E34" s="287">
        <v>785501</v>
      </c>
      <c r="F34" s="296">
        <f t="shared" si="8"/>
        <v>1.2463230788907187E-2</v>
      </c>
      <c r="G34" s="273">
        <f t="shared" si="4"/>
        <v>2.6164179601625473E-3</v>
      </c>
      <c r="H34" s="274">
        <f t="shared" si="0"/>
        <v>3887</v>
      </c>
      <c r="I34" s="275">
        <f t="shared" si="1"/>
        <v>0.4973042959824312</v>
      </c>
      <c r="J34" s="287"/>
      <c r="K34" s="296">
        <f t="shared" si="5"/>
        <v>0</v>
      </c>
      <c r="L34" s="273">
        <f t="shared" si="6"/>
        <v>0</v>
      </c>
      <c r="M34" s="287"/>
      <c r="N34" s="296">
        <f>M34/$M$133*100</f>
        <v>0</v>
      </c>
      <c r="O34" s="273">
        <f t="shared" si="7"/>
        <v>0</v>
      </c>
    </row>
    <row r="35" spans="1:15" s="129" customFormat="1">
      <c r="A35" s="85" t="s">
        <v>27</v>
      </c>
      <c r="B35" s="79">
        <v>104821119</v>
      </c>
      <c r="C35" s="272">
        <f>B35/$B$133*100</f>
        <v>1.8080173470005949</v>
      </c>
      <c r="D35" s="273">
        <f t="shared" si="3"/>
        <v>0.31616432104723413</v>
      </c>
      <c r="E35" s="79">
        <v>134587266</v>
      </c>
      <c r="F35" s="272">
        <f t="shared" si="8"/>
        <v>2.1354424213413363</v>
      </c>
      <c r="G35" s="273">
        <f t="shared" si="4"/>
        <v>0.44829546998867498</v>
      </c>
      <c r="H35" s="274">
        <f t="shared" si="0"/>
        <v>29766147</v>
      </c>
      <c r="I35" s="275">
        <f t="shared" si="1"/>
        <v>28.397089521625901</v>
      </c>
      <c r="J35" s="79">
        <v>139239993</v>
      </c>
      <c r="K35" s="272">
        <f t="shared" si="5"/>
        <v>2.1513897848843833</v>
      </c>
      <c r="L35" s="273">
        <f t="shared" si="6"/>
        <v>0.44061894560298726</v>
      </c>
      <c r="M35" s="79">
        <v>118166521</v>
      </c>
      <c r="N35" s="272">
        <f>M35/$M$133*100</f>
        <v>1.8581991295188616</v>
      </c>
      <c r="O35" s="273">
        <f t="shared" si="7"/>
        <v>0.35542010106174993</v>
      </c>
    </row>
    <row r="36" spans="1:15" s="35" customFormat="1" ht="13.5">
      <c r="A36" s="62" t="s">
        <v>15</v>
      </c>
      <c r="B36" s="81">
        <v>83734767</v>
      </c>
      <c r="C36" s="277">
        <f>B36/$B$133*100</f>
        <v>1.4443073373701816</v>
      </c>
      <c r="D36" s="273">
        <f t="shared" si="3"/>
        <v>0.25256309042649455</v>
      </c>
      <c r="E36" s="81">
        <v>112667060</v>
      </c>
      <c r="F36" s="272">
        <f t="shared" si="8"/>
        <v>1.7876432634556203</v>
      </c>
      <c r="G36" s="273">
        <f t="shared" si="4"/>
        <v>0.37528166011591496</v>
      </c>
      <c r="H36" s="274">
        <f t="shared" si="0"/>
        <v>28932293</v>
      </c>
      <c r="I36" s="275">
        <f t="shared" si="1"/>
        <v>34.552306092880144</v>
      </c>
      <c r="J36" s="81">
        <v>123576697</v>
      </c>
      <c r="K36" s="272">
        <f t="shared" si="5"/>
        <v>1.9093770248577404</v>
      </c>
      <c r="L36" s="273">
        <f t="shared" si="6"/>
        <v>0.39105312173665391</v>
      </c>
      <c r="M36" s="81">
        <v>108494541</v>
      </c>
      <c r="N36" s="272">
        <f>M36/$M$133*100</f>
        <v>1.7061047404767753</v>
      </c>
      <c r="O36" s="273">
        <f t="shared" si="7"/>
        <v>0.32632881462989144</v>
      </c>
    </row>
    <row r="37" spans="1:15" s="35" customFormat="1" ht="13.5">
      <c r="A37" s="293" t="s">
        <v>3</v>
      </c>
      <c r="B37" s="282">
        <v>1681</v>
      </c>
      <c r="C37" s="277"/>
      <c r="D37" s="273">
        <f t="shared" si="3"/>
        <v>5.0702780961573259E-6</v>
      </c>
      <c r="E37" s="282">
        <v>1679</v>
      </c>
      <c r="F37" s="272">
        <f t="shared" si="8"/>
        <v>2.6640022730174963E-5</v>
      </c>
      <c r="G37" s="273">
        <f t="shared" si="4"/>
        <v>5.5925654520018652E-6</v>
      </c>
      <c r="H37" s="274">
        <f t="shared" si="0"/>
        <v>-2</v>
      </c>
      <c r="I37" s="275">
        <f t="shared" si="1"/>
        <v>-0.11897679952409135</v>
      </c>
      <c r="J37" s="282">
        <v>1679</v>
      </c>
      <c r="K37" s="272">
        <f t="shared" si="5"/>
        <v>2.5942140408042679E-5</v>
      </c>
      <c r="L37" s="273">
        <f t="shared" si="6"/>
        <v>5.3131230024366313E-6</v>
      </c>
      <c r="M37" s="282">
        <v>1679</v>
      </c>
      <c r="N37" s="272"/>
      <c r="O37" s="273">
        <f t="shared" si="7"/>
        <v>5.0500797064396787E-6</v>
      </c>
    </row>
    <row r="38" spans="1:15" s="35" customFormat="1">
      <c r="A38" s="286" t="s">
        <v>120</v>
      </c>
      <c r="B38" s="287">
        <v>1739424</v>
      </c>
      <c r="C38" s="295">
        <f t="shared" ref="C38:C44" si="10">B38/$B$133*100</f>
        <v>3.0002625384958567E-2</v>
      </c>
      <c r="D38" s="273">
        <f t="shared" si="3"/>
        <v>5.2464981601013459E-3</v>
      </c>
      <c r="E38" s="287">
        <v>249132</v>
      </c>
      <c r="F38" s="296">
        <f t="shared" si="8"/>
        <v>3.9528779885729297E-3</v>
      </c>
      <c r="G38" s="273">
        <f t="shared" si="4"/>
        <v>8.2983145693158345E-4</v>
      </c>
      <c r="H38" s="274">
        <f t="shared" si="0"/>
        <v>-1490292</v>
      </c>
      <c r="I38" s="275">
        <f t="shared" si="1"/>
        <v>-85.677327667089799</v>
      </c>
      <c r="J38" s="287">
        <v>225537</v>
      </c>
      <c r="K38" s="296">
        <f t="shared" si="5"/>
        <v>3.4847602866043604E-3</v>
      </c>
      <c r="L38" s="273">
        <f t="shared" si="6"/>
        <v>7.137020980348723E-4</v>
      </c>
      <c r="M38" s="287">
        <v>225537</v>
      </c>
      <c r="N38" s="296">
        <f>M38/$M$133*100</f>
        <v>3.5466277040879916E-3</v>
      </c>
      <c r="O38" s="273">
        <f t="shared" si="7"/>
        <v>6.7836797305020013E-4</v>
      </c>
    </row>
    <row r="39" spans="1:15" s="131" customFormat="1">
      <c r="A39" s="67" t="s">
        <v>16</v>
      </c>
      <c r="B39" s="83">
        <v>21086352</v>
      </c>
      <c r="C39" s="285">
        <f t="shared" si="10"/>
        <v>0.36371000963041322</v>
      </c>
      <c r="D39" s="273">
        <f t="shared" si="3"/>
        <v>6.3601230620739579E-2</v>
      </c>
      <c r="E39" s="83">
        <v>21920206</v>
      </c>
      <c r="F39" s="272">
        <f t="shared" si="8"/>
        <v>0.34779915788571625</v>
      </c>
      <c r="G39" s="273">
        <f t="shared" si="4"/>
        <v>7.3013809872759974E-2</v>
      </c>
      <c r="H39" s="274">
        <f t="shared" si="0"/>
        <v>833854</v>
      </c>
      <c r="I39" s="275">
        <f t="shared" si="1"/>
        <v>3.9544725422396425</v>
      </c>
      <c r="J39" s="83">
        <v>15663296</v>
      </c>
      <c r="K39" s="272">
        <f t="shared" si="5"/>
        <v>0.24201276002664279</v>
      </c>
      <c r="L39" s="273">
        <f t="shared" si="6"/>
        <v>4.9565823866333354E-2</v>
      </c>
      <c r="M39" s="83">
        <v>9671980</v>
      </c>
      <c r="N39" s="272">
        <f>M39/$M$133*100</f>
        <v>0.15209438904208611</v>
      </c>
      <c r="O39" s="273">
        <f t="shared" si="7"/>
        <v>2.9091286431858512E-2</v>
      </c>
    </row>
    <row r="40" spans="1:15" s="35" customFormat="1" ht="25.5">
      <c r="A40" s="297" t="s">
        <v>125</v>
      </c>
      <c r="B40" s="298">
        <v>577592</v>
      </c>
      <c r="C40" s="290">
        <f t="shared" si="10"/>
        <v>9.9626522350783862E-3</v>
      </c>
      <c r="D40" s="273">
        <f t="shared" si="3"/>
        <v>1.7421487603305782E-3</v>
      </c>
      <c r="E40" s="298">
        <v>411826</v>
      </c>
      <c r="F40" s="272">
        <f t="shared" si="8"/>
        <v>6.5342787378660115E-3</v>
      </c>
      <c r="G40" s="273">
        <f t="shared" si="4"/>
        <v>1.371747385250816E-3</v>
      </c>
      <c r="H40" s="274">
        <f t="shared" si="0"/>
        <v>-165766</v>
      </c>
      <c r="I40" s="275">
        <f t="shared" si="1"/>
        <v>-28.699497222953227</v>
      </c>
      <c r="J40" s="298">
        <v>199368</v>
      </c>
      <c r="K40" s="272">
        <f t="shared" si="5"/>
        <v>3.0804244484042005E-3</v>
      </c>
      <c r="L40" s="273">
        <f t="shared" si="6"/>
        <v>6.3089142748647185E-4</v>
      </c>
      <c r="M40" s="298">
        <v>4699</v>
      </c>
      <c r="N40" s="272">
        <f>M40/$M$133*100</f>
        <v>7.3892991311888835E-5</v>
      </c>
      <c r="O40" s="273">
        <f t="shared" si="7"/>
        <v>1.4133606039642674E-5</v>
      </c>
    </row>
    <row r="41" spans="1:15" s="35" customFormat="1" ht="13.5">
      <c r="A41" s="286" t="s">
        <v>120</v>
      </c>
      <c r="B41" s="88">
        <v>2500</v>
      </c>
      <c r="C41" s="290">
        <f t="shared" si="10"/>
        <v>4.3121495082508012E-5</v>
      </c>
      <c r="D41" s="273">
        <f t="shared" si="3"/>
        <v>7.5405682572238647E-6</v>
      </c>
      <c r="E41" s="88">
        <v>43280</v>
      </c>
      <c r="F41" s="272">
        <f t="shared" si="8"/>
        <v>6.8670648228825039E-4</v>
      </c>
      <c r="G41" s="273">
        <f t="shared" si="4"/>
        <v>1.4416094863766571E-4</v>
      </c>
      <c r="H41" s="274">
        <f t="shared" si="0"/>
        <v>40780</v>
      </c>
      <c r="I41" s="279" t="s">
        <v>121</v>
      </c>
      <c r="J41" s="83">
        <v>2500</v>
      </c>
      <c r="K41" s="272">
        <f t="shared" si="5"/>
        <v>3.8627368088211253E-5</v>
      </c>
      <c r="L41" s="273">
        <f t="shared" si="6"/>
        <v>7.911142052466694E-6</v>
      </c>
      <c r="M41" s="83"/>
      <c r="N41" s="272"/>
      <c r="O41" s="273">
        <f t="shared" si="7"/>
        <v>0</v>
      </c>
    </row>
    <row r="42" spans="1:15" s="35" customFormat="1">
      <c r="A42" s="82" t="s">
        <v>28</v>
      </c>
      <c r="B42" s="79">
        <v>1072920087</v>
      </c>
      <c r="C42" s="31">
        <f t="shared" si="10"/>
        <v>18.506367302197827</v>
      </c>
      <c r="D42" s="273">
        <f t="shared" si="3"/>
        <v>3.236170860228027</v>
      </c>
      <c r="E42" s="79">
        <v>1174096410</v>
      </c>
      <c r="F42" s="31">
        <f t="shared" si="8"/>
        <v>18.62891902907494</v>
      </c>
      <c r="G42" s="273">
        <f t="shared" si="4"/>
        <v>3.9107867896875619</v>
      </c>
      <c r="H42" s="274">
        <f t="shared" si="0"/>
        <v>101176323</v>
      </c>
      <c r="I42" s="275">
        <f t="shared" si="1"/>
        <v>9.4299961596301216</v>
      </c>
      <c r="J42" s="79">
        <v>977970466</v>
      </c>
      <c r="K42" s="31">
        <f t="shared" si="5"/>
        <v>15.110570067832596</v>
      </c>
      <c r="L42" s="273">
        <f t="shared" si="6"/>
        <v>3.0947453118572197</v>
      </c>
      <c r="M42" s="79">
        <v>862861590</v>
      </c>
      <c r="N42" s="31">
        <f>M42/$M$133*100</f>
        <v>13.568721850017576</v>
      </c>
      <c r="O42" s="273">
        <f t="shared" si="7"/>
        <v>2.5953066141305983</v>
      </c>
    </row>
    <row r="43" spans="1:15">
      <c r="A43" s="62" t="s">
        <v>15</v>
      </c>
      <c r="B43" s="81">
        <v>727375230</v>
      </c>
      <c r="C43" s="292">
        <f t="shared" si="10"/>
        <v>12.546202961433254</v>
      </c>
      <c r="D43" s="273">
        <f t="shared" si="3"/>
        <v>2.1939290281715631</v>
      </c>
      <c r="E43" s="81">
        <v>776807393</v>
      </c>
      <c r="F43" s="31">
        <f t="shared" si="8"/>
        <v>12.325292797193541</v>
      </c>
      <c r="G43" s="273">
        <f t="shared" si="4"/>
        <v>2.5874605056292053</v>
      </c>
      <c r="H43" s="274">
        <f t="shared" si="0"/>
        <v>49432163</v>
      </c>
      <c r="I43" s="275">
        <f t="shared" si="1"/>
        <v>6.7959645807570439</v>
      </c>
      <c r="J43" s="81">
        <v>766461617</v>
      </c>
      <c r="K43" s="31">
        <f t="shared" si="5"/>
        <v>11.842558002137839</v>
      </c>
      <c r="L43" s="273">
        <f t="shared" si="6"/>
        <v>2.4254346919401284</v>
      </c>
      <c r="M43" s="81">
        <v>751751438</v>
      </c>
      <c r="N43" s="31">
        <f>M43/$M$133*100</f>
        <v>11.821485949528398</v>
      </c>
      <c r="O43" s="273">
        <f t="shared" si="7"/>
        <v>2.2611105904292117</v>
      </c>
    </row>
    <row r="44" spans="1:15">
      <c r="A44" s="293" t="s">
        <v>3</v>
      </c>
      <c r="B44" s="282">
        <v>746</v>
      </c>
      <c r="C44" s="277">
        <f t="shared" si="10"/>
        <v>1.2867454132620392E-5</v>
      </c>
      <c r="D44" s="273">
        <f t="shared" si="3"/>
        <v>2.2501055679556008E-6</v>
      </c>
      <c r="E44" s="282">
        <v>640</v>
      </c>
      <c r="F44" s="272">
        <f t="shared" si="8"/>
        <v>1.0154624507035127E-5</v>
      </c>
      <c r="G44" s="273">
        <f t="shared" si="4"/>
        <v>2.1317700353074411E-6</v>
      </c>
      <c r="H44" s="274">
        <f t="shared" si="0"/>
        <v>-106</v>
      </c>
      <c r="I44" s="275">
        <f t="shared" si="1"/>
        <v>-14.20911528150134</v>
      </c>
      <c r="J44" s="282">
        <v>561</v>
      </c>
      <c r="K44" s="272">
        <f t="shared" si="5"/>
        <v>8.6679813989946059E-6</v>
      </c>
      <c r="L44" s="273">
        <f t="shared" si="6"/>
        <v>1.7752602765735263E-6</v>
      </c>
      <c r="M44" s="282">
        <v>561</v>
      </c>
      <c r="N44" s="272"/>
      <c r="O44" s="273">
        <f t="shared" si="7"/>
        <v>1.687370289048636E-6</v>
      </c>
    </row>
    <row r="45" spans="1:15" s="35" customFormat="1" ht="13.5">
      <c r="A45" s="278" t="s">
        <v>120</v>
      </c>
      <c r="B45" s="282"/>
      <c r="C45" s="277"/>
      <c r="D45" s="273">
        <f t="shared" si="3"/>
        <v>0</v>
      </c>
      <c r="E45" s="282">
        <v>80768</v>
      </c>
      <c r="F45" s="272"/>
      <c r="G45" s="273">
        <f t="shared" si="4"/>
        <v>2.6902937845579909E-4</v>
      </c>
      <c r="H45" s="274"/>
      <c r="I45" s="279" t="s">
        <v>121</v>
      </c>
      <c r="J45" s="282">
        <v>60000</v>
      </c>
      <c r="K45" s="272"/>
      <c r="L45" s="273">
        <f t="shared" si="6"/>
        <v>1.8986740925920064E-4</v>
      </c>
      <c r="M45" s="282"/>
      <c r="N45" s="272"/>
      <c r="O45" s="273">
        <f t="shared" si="7"/>
        <v>0</v>
      </c>
    </row>
    <row r="46" spans="1:15">
      <c r="A46" s="91" t="s">
        <v>29</v>
      </c>
      <c r="B46" s="282">
        <v>228494331</v>
      </c>
      <c r="C46" s="299">
        <f t="shared" ref="C46:C104" si="11">B46/$B$133*100</f>
        <v>3.9412068682389831</v>
      </c>
      <c r="D46" s="273">
        <f t="shared" si="3"/>
        <v>0.68919083971768114</v>
      </c>
      <c r="E46" s="282">
        <v>235205188</v>
      </c>
      <c r="F46" s="31">
        <f t="shared" ref="F46:F104" si="12">E46/$E$133*100</f>
        <v>3.7319068222603189</v>
      </c>
      <c r="G46" s="273">
        <f t="shared" si="4"/>
        <v>0.78344276863633344</v>
      </c>
      <c r="H46" s="274">
        <f t="shared" si="0"/>
        <v>6710857</v>
      </c>
      <c r="I46" s="275">
        <f t="shared" si="1"/>
        <v>2.9369905899328472</v>
      </c>
      <c r="J46" s="282">
        <v>210483379</v>
      </c>
      <c r="K46" s="31">
        <f t="shared" ref="K46:K104" si="13">J46/$J$133*100</f>
        <v>3.25216758283339</v>
      </c>
      <c r="L46" s="273">
        <f t="shared" si="6"/>
        <v>0.66606556438087405</v>
      </c>
      <c r="M46" s="282">
        <v>210483379</v>
      </c>
      <c r="N46" s="31">
        <f t="shared" ref="N46:N51" si="14">M46/$M$133*100</f>
        <v>3.309905617310918</v>
      </c>
      <c r="O46" s="273">
        <f t="shared" si="7"/>
        <v>0.63308983968478361</v>
      </c>
    </row>
    <row r="47" spans="1:15">
      <c r="A47" s="91" t="s">
        <v>30</v>
      </c>
      <c r="B47" s="282">
        <v>319670000</v>
      </c>
      <c r="C47" s="299">
        <f t="shared" si="11"/>
        <v>5.5138593332101342</v>
      </c>
      <c r="D47" s="273">
        <f t="shared" si="3"/>
        <v>0.96419738191470117</v>
      </c>
      <c r="E47" s="282">
        <v>355970000</v>
      </c>
      <c r="F47" s="31">
        <f t="shared" si="12"/>
        <v>5.6480338840145219</v>
      </c>
      <c r="G47" s="273">
        <f t="shared" si="4"/>
        <v>1.1856971554193592</v>
      </c>
      <c r="H47" s="274">
        <f t="shared" si="0"/>
        <v>36300000</v>
      </c>
      <c r="I47" s="275">
        <f t="shared" si="1"/>
        <v>11.355460318453396</v>
      </c>
      <c r="J47" s="282">
        <v>364830000</v>
      </c>
      <c r="K47" s="31">
        <f t="shared" si="13"/>
        <v>5.6369690798488445</v>
      </c>
      <c r="L47" s="273">
        <f t="shared" si="6"/>
        <v>1.1544887820005696</v>
      </c>
      <c r="M47" s="282">
        <v>373200000</v>
      </c>
      <c r="N47" s="31">
        <f t="shared" si="14"/>
        <v>5.8686666008931505</v>
      </c>
      <c r="O47" s="273">
        <f t="shared" si="7"/>
        <v>1.1225072938911782</v>
      </c>
    </row>
    <row r="48" spans="1:15" s="35" customFormat="1" ht="13.5">
      <c r="A48" s="67" t="s">
        <v>16</v>
      </c>
      <c r="B48" s="83">
        <v>345544857</v>
      </c>
      <c r="C48" s="285">
        <f t="shared" si="11"/>
        <v>5.9601643407645737</v>
      </c>
      <c r="D48" s="273">
        <f t="shared" si="3"/>
        <v>1.0422418320564639</v>
      </c>
      <c r="E48" s="83">
        <v>397289017</v>
      </c>
      <c r="F48" s="272">
        <f t="shared" si="12"/>
        <v>6.3036262318813989</v>
      </c>
      <c r="G48" s="273">
        <f t="shared" si="4"/>
        <v>1.3233262840583571</v>
      </c>
      <c r="H48" s="274">
        <f t="shared" si="0"/>
        <v>51744160</v>
      </c>
      <c r="I48" s="275">
        <f t="shared" si="1"/>
        <v>14.974657834366198</v>
      </c>
      <c r="J48" s="83">
        <v>211508849</v>
      </c>
      <c r="K48" s="272">
        <f t="shared" si="13"/>
        <v>3.2680120656947573</v>
      </c>
      <c r="L48" s="273">
        <f t="shared" si="6"/>
        <v>0.66931061991709118</v>
      </c>
      <c r="M48" s="83">
        <v>111110152</v>
      </c>
      <c r="N48" s="272">
        <f t="shared" si="14"/>
        <v>1.7472359004891782</v>
      </c>
      <c r="O48" s="273">
        <f t="shared" si="7"/>
        <v>0.33419602370138657</v>
      </c>
    </row>
    <row r="49" spans="1:15">
      <c r="A49" s="291" t="s">
        <v>126</v>
      </c>
      <c r="B49" s="79">
        <v>415013002</v>
      </c>
      <c r="C49" s="31">
        <f t="shared" si="11"/>
        <v>7.1583924499679554</v>
      </c>
      <c r="D49" s="273">
        <f t="shared" si="3"/>
        <v>1.2517735476865537</v>
      </c>
      <c r="E49" s="79">
        <v>427355142</v>
      </c>
      <c r="F49" s="31">
        <f t="shared" si="12"/>
        <v>6.7806734346260571</v>
      </c>
      <c r="G49" s="273">
        <f t="shared" si="4"/>
        <v>1.4234732596096196</v>
      </c>
      <c r="H49" s="274">
        <f t="shared" si="0"/>
        <v>12342140</v>
      </c>
      <c r="I49" s="275">
        <f t="shared" si="1"/>
        <v>2.9739164653930459</v>
      </c>
      <c r="J49" s="79">
        <v>404816206</v>
      </c>
      <c r="K49" s="31">
        <f t="shared" si="13"/>
        <v>6.2547938388940612</v>
      </c>
      <c r="L49" s="273">
        <f t="shared" si="6"/>
        <v>1.2810234043226481</v>
      </c>
      <c r="M49" s="79">
        <v>384893716</v>
      </c>
      <c r="N49" s="31">
        <f t="shared" si="14"/>
        <v>6.0525533118511623</v>
      </c>
      <c r="O49" s="273">
        <f t="shared" si="7"/>
        <v>1.157679538003429</v>
      </c>
    </row>
    <row r="50" spans="1:15">
      <c r="A50" s="62" t="s">
        <v>15</v>
      </c>
      <c r="B50" s="81">
        <v>379627391</v>
      </c>
      <c r="C50" s="292">
        <f t="shared" si="11"/>
        <v>6.548040269676739</v>
      </c>
      <c r="D50" s="273">
        <f t="shared" si="3"/>
        <v>1.145042501658925</v>
      </c>
      <c r="E50" s="81">
        <v>383531800</v>
      </c>
      <c r="F50" s="31">
        <f t="shared" si="12"/>
        <v>6.0853459617301482</v>
      </c>
      <c r="G50" s="273">
        <f t="shared" si="4"/>
        <v>1.2775024981680101</v>
      </c>
      <c r="H50" s="274">
        <f t="shared" si="0"/>
        <v>3904409</v>
      </c>
      <c r="I50" s="275">
        <f t="shared" si="1"/>
        <v>1.0284845331405563</v>
      </c>
      <c r="J50" s="81">
        <v>374059751</v>
      </c>
      <c r="K50" s="31">
        <f t="shared" si="13"/>
        <v>5.7795774755446585</v>
      </c>
      <c r="L50" s="273">
        <f t="shared" si="6"/>
        <v>1.1836959305085282</v>
      </c>
      <c r="M50" s="81">
        <v>367032674</v>
      </c>
      <c r="N50" s="31">
        <f t="shared" si="14"/>
        <v>5.7716838031626576</v>
      </c>
      <c r="O50" s="273">
        <f t="shared" si="7"/>
        <v>1.1039572713327517</v>
      </c>
    </row>
    <row r="51" spans="1:15" s="35" customFormat="1" ht="12.75">
      <c r="A51" s="293" t="s">
        <v>3</v>
      </c>
      <c r="B51" s="282">
        <v>110</v>
      </c>
      <c r="C51" s="283">
        <f t="shared" si="11"/>
        <v>1.8973457836303526E-6</v>
      </c>
      <c r="D51" s="273">
        <f t="shared" si="3"/>
        <v>3.3178500331785008E-7</v>
      </c>
      <c r="E51" s="282">
        <v>187</v>
      </c>
      <c r="F51" s="272">
        <f t="shared" si="12"/>
        <v>2.9670543481493259E-6</v>
      </c>
      <c r="G51" s="273">
        <f t="shared" si="4"/>
        <v>6.22876557191393E-7</v>
      </c>
      <c r="H51" s="274">
        <f t="shared" si="0"/>
        <v>77</v>
      </c>
      <c r="I51" s="275">
        <f t="shared" si="1"/>
        <v>70</v>
      </c>
      <c r="J51" s="282">
        <v>110</v>
      </c>
      <c r="K51" s="272">
        <f t="shared" si="13"/>
        <v>1.6996041958812953E-6</v>
      </c>
      <c r="L51" s="273">
        <f t="shared" si="6"/>
        <v>3.480902503085345E-7</v>
      </c>
      <c r="M51" s="282"/>
      <c r="N51" s="272">
        <f t="shared" si="14"/>
        <v>0</v>
      </c>
      <c r="O51" s="273">
        <f t="shared" si="7"/>
        <v>0</v>
      </c>
    </row>
    <row r="52" spans="1:15">
      <c r="A52" s="286" t="s">
        <v>120</v>
      </c>
      <c r="B52" s="88">
        <v>473414</v>
      </c>
      <c r="C52" s="300">
        <f t="shared" si="11"/>
        <v>8.16572778919618E-3</v>
      </c>
      <c r="D52" s="273">
        <f t="shared" si="3"/>
        <v>1.4279242323701515E-3</v>
      </c>
      <c r="E52" s="88">
        <v>513838</v>
      </c>
      <c r="F52" s="31">
        <f t="shared" si="12"/>
        <v>8.1528624178842431E-3</v>
      </c>
      <c r="G52" s="273">
        <f t="shared" si="4"/>
        <v>1.7115382053161014E-3</v>
      </c>
      <c r="H52" s="274">
        <f t="shared" si="0"/>
        <v>40424</v>
      </c>
      <c r="I52" s="275">
        <f t="shared" si="1"/>
        <v>8.5388264816841115</v>
      </c>
      <c r="J52" s="88">
        <v>40424</v>
      </c>
      <c r="K52" s="31">
        <f t="shared" si="13"/>
        <v>6.2458909103914068E-4</v>
      </c>
      <c r="L52" s="273">
        <f t="shared" si="6"/>
        <v>1.2792000253156546E-4</v>
      </c>
      <c r="M52" s="88">
        <v>40424</v>
      </c>
      <c r="N52" s="31"/>
      <c r="O52" s="273">
        <f t="shared" si="7"/>
        <v>1.2158691009715161E-4</v>
      </c>
    </row>
    <row r="53" spans="1:15">
      <c r="A53" s="67" t="s">
        <v>16</v>
      </c>
      <c r="B53" s="83">
        <v>35385611</v>
      </c>
      <c r="C53" s="301">
        <f t="shared" si="11"/>
        <v>0.61035218029121652</v>
      </c>
      <c r="D53" s="273">
        <f t="shared" si="3"/>
        <v>0.10673104602762865</v>
      </c>
      <c r="E53" s="83">
        <v>43823342</v>
      </c>
      <c r="F53" s="31">
        <f t="shared" si="12"/>
        <v>0.69532747289590902</v>
      </c>
      <c r="G53" s="273">
        <f t="shared" si="4"/>
        <v>0.14597076144160948</v>
      </c>
      <c r="H53" s="274">
        <f t="shared" si="0"/>
        <v>8437731</v>
      </c>
      <c r="I53" s="275">
        <f t="shared" si="1"/>
        <v>23.845090593461848</v>
      </c>
      <c r="J53" s="83">
        <v>30756455</v>
      </c>
      <c r="K53" s="31">
        <f t="shared" si="13"/>
        <v>0.4752163633494022</v>
      </c>
      <c r="L53" s="273">
        <f t="shared" si="6"/>
        <v>9.7327473814119811E-2</v>
      </c>
      <c r="M53" s="83">
        <v>17861042</v>
      </c>
      <c r="N53" s="31">
        <f>M53/$M$133*100</f>
        <v>0.2808695086885043</v>
      </c>
      <c r="O53" s="273">
        <f t="shared" si="7"/>
        <v>5.3722266670677046E-2</v>
      </c>
    </row>
    <row r="54" spans="1:15" s="28" customFormat="1" ht="25.5">
      <c r="A54" s="297" t="s">
        <v>125</v>
      </c>
      <c r="B54" s="298">
        <v>5615784</v>
      </c>
      <c r="C54" s="302">
        <f t="shared" si="11"/>
        <v>9.6864400856170874E-2</v>
      </c>
      <c r="D54" s="273">
        <f t="shared" si="3"/>
        <v>1.6938481027930264E-2</v>
      </c>
      <c r="E54" s="298">
        <v>10030958</v>
      </c>
      <c r="F54" s="31">
        <f t="shared" si="12"/>
        <v>0.15915720614975007</v>
      </c>
      <c r="G54" s="273">
        <f t="shared" si="4"/>
        <v>3.3412024515355403E-2</v>
      </c>
      <c r="H54" s="274">
        <f t="shared" si="0"/>
        <v>4415174</v>
      </c>
      <c r="I54" s="275">
        <f t="shared" si="1"/>
        <v>78.620794531983421</v>
      </c>
      <c r="J54" s="298">
        <v>12043708</v>
      </c>
      <c r="K54" s="31">
        <f t="shared" si="13"/>
        <v>0.18608669682517384</v>
      </c>
      <c r="L54" s="273">
        <f t="shared" si="6"/>
        <v>3.8111793930571819E-2</v>
      </c>
      <c r="M54" s="298">
        <v>8819290</v>
      </c>
      <c r="N54" s="31">
        <f>M54/$M$133*100</f>
        <v>0.13868561807768209</v>
      </c>
      <c r="O54" s="273">
        <f t="shared" si="7"/>
        <v>2.6526573826209886E-2</v>
      </c>
    </row>
    <row r="55" spans="1:15" s="28" customFormat="1">
      <c r="A55" s="286" t="s">
        <v>120</v>
      </c>
      <c r="B55" s="88">
        <v>90000</v>
      </c>
      <c r="C55" s="302">
        <f t="shared" si="11"/>
        <v>1.5523738229702884E-3</v>
      </c>
      <c r="D55" s="273">
        <f t="shared" si="3"/>
        <v>2.7146045726005909E-4</v>
      </c>
      <c r="E55" s="88">
        <v>46800</v>
      </c>
      <c r="F55" s="31">
        <f t="shared" si="12"/>
        <v>7.4255691707694358E-4</v>
      </c>
      <c r="G55" s="273">
        <f t="shared" si="4"/>
        <v>1.5588568383185662E-4</v>
      </c>
      <c r="H55" s="274">
        <f t="shared" si="0"/>
        <v>-43200</v>
      </c>
      <c r="I55" s="279" t="s">
        <v>121</v>
      </c>
      <c r="J55" s="83"/>
      <c r="K55" s="31">
        <f t="shared" si="13"/>
        <v>0</v>
      </c>
      <c r="L55" s="273">
        <f t="shared" si="6"/>
        <v>0</v>
      </c>
      <c r="M55" s="83"/>
      <c r="N55" s="31"/>
      <c r="O55" s="273">
        <f t="shared" si="7"/>
        <v>0</v>
      </c>
    </row>
    <row r="56" spans="1:15" s="28" customFormat="1">
      <c r="A56" s="303" t="s">
        <v>32</v>
      </c>
      <c r="B56" s="79">
        <v>404874058</v>
      </c>
      <c r="C56" s="31">
        <f t="shared" si="11"/>
        <v>6.9835098804328251</v>
      </c>
      <c r="D56" s="273">
        <f t="shared" si="3"/>
        <v>1.2211921879712855</v>
      </c>
      <c r="E56" s="79">
        <v>372396794</v>
      </c>
      <c r="F56" s="31">
        <f t="shared" si="12"/>
        <v>5.9086712667089234</v>
      </c>
      <c r="G56" s="273">
        <f t="shared" si="4"/>
        <v>1.2404130104589968</v>
      </c>
      <c r="H56" s="274">
        <f t="shared" si="0"/>
        <v>-32477264</v>
      </c>
      <c r="I56" s="275">
        <f t="shared" si="1"/>
        <v>-8.021571982268128</v>
      </c>
      <c r="J56" s="79">
        <v>285431443</v>
      </c>
      <c r="K56" s="31">
        <f t="shared" si="13"/>
        <v>4.4101861650841157</v>
      </c>
      <c r="L56" s="273">
        <f t="shared" si="6"/>
        <v>0.90323547672542004</v>
      </c>
      <c r="M56" s="79">
        <v>284628741</v>
      </c>
      <c r="N56" s="31">
        <f>M56/$M$133*100</f>
        <v>4.4758606269050558</v>
      </c>
      <c r="O56" s="273">
        <f t="shared" si="7"/>
        <v>0.85610353114566728</v>
      </c>
    </row>
    <row r="57" spans="1:15">
      <c r="A57" s="62" t="s">
        <v>15</v>
      </c>
      <c r="B57" s="81">
        <v>281151786</v>
      </c>
      <c r="C57" s="300">
        <f t="shared" si="11"/>
        <v>4.8494741429749375</v>
      </c>
      <c r="D57" s="273">
        <f t="shared" si="3"/>
        <v>0.84801769318935871</v>
      </c>
      <c r="E57" s="81">
        <v>297308955</v>
      </c>
      <c r="F57" s="81">
        <f t="shared" si="12"/>
        <v>4.7172825009437558</v>
      </c>
      <c r="G57" s="273">
        <f t="shared" si="4"/>
        <v>0.9903036273399507</v>
      </c>
      <c r="H57" s="274">
        <f t="shared" si="0"/>
        <v>16157169</v>
      </c>
      <c r="I57" s="275">
        <f t="shared" si="1"/>
        <v>5.7467780055290092</v>
      </c>
      <c r="J57" s="81">
        <v>281208595</v>
      </c>
      <c r="K57" s="31">
        <f t="shared" si="13"/>
        <v>4.3449391634534891</v>
      </c>
      <c r="L57" s="273">
        <f t="shared" si="6"/>
        <v>0.88987245656783009</v>
      </c>
      <c r="M57" s="81">
        <v>280968445</v>
      </c>
      <c r="N57" s="31">
        <f>M57/$M$133*100</f>
        <v>4.4183015248563349</v>
      </c>
      <c r="O57" s="273">
        <f t="shared" si="7"/>
        <v>0.84509412879357537</v>
      </c>
    </row>
    <row r="58" spans="1:15">
      <c r="A58" s="286" t="s">
        <v>120</v>
      </c>
      <c r="B58" s="88">
        <v>634082</v>
      </c>
      <c r="C58" s="300">
        <f t="shared" si="11"/>
        <v>1.0937025537962738E-2</v>
      </c>
      <c r="D58" s="273">
        <f t="shared" si="3"/>
        <v>1.912535440670809E-3</v>
      </c>
      <c r="E58" s="88">
        <v>332561</v>
      </c>
      <c r="F58" s="31">
        <f t="shared" si="12"/>
        <v>5.2766126260689198E-3</v>
      </c>
      <c r="G58" s="273">
        <f t="shared" si="4"/>
        <v>1.1077243354873094E-3</v>
      </c>
      <c r="H58" s="274">
        <f t="shared" si="0"/>
        <v>-301521</v>
      </c>
      <c r="I58" s="275">
        <f t="shared" si="1"/>
        <v>-47.552367044010083</v>
      </c>
      <c r="J58" s="88">
        <v>178242</v>
      </c>
      <c r="K58" s="31">
        <f t="shared" si="13"/>
        <v>2.7540077371115803E-3</v>
      </c>
      <c r="L58" s="273">
        <f t="shared" si="6"/>
        <v>5.6403911268630735E-4</v>
      </c>
      <c r="M58" s="88">
        <v>16588</v>
      </c>
      <c r="N58" s="31"/>
      <c r="O58" s="273">
        <f t="shared" si="7"/>
        <v>4.9893223448732212E-5</v>
      </c>
    </row>
    <row r="59" spans="1:15">
      <c r="A59" s="67" t="s">
        <v>16</v>
      </c>
      <c r="B59" s="83">
        <v>123722272</v>
      </c>
      <c r="C59" s="301">
        <f t="shared" si="11"/>
        <v>2.1340357374578875</v>
      </c>
      <c r="D59" s="273">
        <f t="shared" si="3"/>
        <v>0.37317449478192677</v>
      </c>
      <c r="E59" s="83">
        <v>75087839</v>
      </c>
      <c r="F59" s="31">
        <f t="shared" si="12"/>
        <v>1.1913887657651687</v>
      </c>
      <c r="G59" s="273">
        <f t="shared" si="4"/>
        <v>0.25010938311904601</v>
      </c>
      <c r="H59" s="274">
        <f t="shared" si="0"/>
        <v>-48634433</v>
      </c>
      <c r="I59" s="275">
        <f t="shared" si="1"/>
        <v>-39.309359756988613</v>
      </c>
      <c r="J59" s="83">
        <v>4222848</v>
      </c>
      <c r="K59" s="31">
        <f t="shared" si="13"/>
        <v>6.5247001630626689E-2</v>
      </c>
      <c r="L59" s="273">
        <f t="shared" si="6"/>
        <v>1.3363020157589948E-2</v>
      </c>
      <c r="M59" s="83">
        <v>3660296</v>
      </c>
      <c r="N59" s="31">
        <f t="shared" ref="N59:N69" si="15">M59/$M$133*100</f>
        <v>5.7559102048721313E-2</v>
      </c>
      <c r="O59" s="273">
        <f t="shared" si="7"/>
        <v>1.1009402352091918E-2</v>
      </c>
    </row>
    <row r="60" spans="1:15" ht="25.5">
      <c r="A60" s="297" t="s">
        <v>125</v>
      </c>
      <c r="B60" s="298">
        <v>138772</v>
      </c>
      <c r="C60" s="302">
        <f t="shared" si="11"/>
        <v>2.3936224462359208E-3</v>
      </c>
      <c r="D60" s="273">
        <f t="shared" si="3"/>
        <v>4.1856789527658806E-4</v>
      </c>
      <c r="E60" s="298"/>
      <c r="F60" s="31">
        <f t="shared" si="12"/>
        <v>0</v>
      </c>
      <c r="G60" s="273">
        <f t="shared" si="4"/>
        <v>0</v>
      </c>
      <c r="H60" s="274">
        <f t="shared" si="0"/>
        <v>-138772</v>
      </c>
      <c r="I60" s="275">
        <f t="shared" si="1"/>
        <v>-100</v>
      </c>
      <c r="J60" s="298"/>
      <c r="K60" s="31">
        <f t="shared" si="13"/>
        <v>0</v>
      </c>
      <c r="L60" s="273">
        <f t="shared" si="6"/>
        <v>0</v>
      </c>
      <c r="M60" s="298"/>
      <c r="N60" s="31">
        <f t="shared" si="15"/>
        <v>0</v>
      </c>
      <c r="O60" s="273">
        <f t="shared" si="7"/>
        <v>0</v>
      </c>
    </row>
    <row r="61" spans="1:15" s="129" customFormat="1">
      <c r="A61" s="286" t="s">
        <v>120</v>
      </c>
      <c r="B61" s="287">
        <v>214448</v>
      </c>
      <c r="C61" s="302">
        <f t="shared" si="11"/>
        <v>3.6989273509814712E-3</v>
      </c>
      <c r="D61" s="273">
        <f t="shared" si="3"/>
        <v>6.4682391265005734E-4</v>
      </c>
      <c r="E61" s="287">
        <v>15556</v>
      </c>
      <c r="F61" s="296">
        <f t="shared" si="12"/>
        <v>2.4682084192412251E-4</v>
      </c>
      <c r="G61" s="273">
        <f t="shared" si="4"/>
        <v>5.1815335420691484E-5</v>
      </c>
      <c r="H61" s="274">
        <f t="shared" si="0"/>
        <v>-198892</v>
      </c>
      <c r="I61" s="275">
        <f t="shared" si="1"/>
        <v>-92.746027008878613</v>
      </c>
      <c r="J61" s="287"/>
      <c r="K61" s="296">
        <f t="shared" si="13"/>
        <v>0</v>
      </c>
      <c r="L61" s="273">
        <f t="shared" si="6"/>
        <v>0</v>
      </c>
      <c r="M61" s="287"/>
      <c r="N61" s="296">
        <f t="shared" si="15"/>
        <v>0</v>
      </c>
      <c r="O61" s="273">
        <f t="shared" si="7"/>
        <v>0</v>
      </c>
    </row>
    <row r="62" spans="1:15">
      <c r="A62" s="289" t="s">
        <v>127</v>
      </c>
      <c r="B62" s="79">
        <v>698861433</v>
      </c>
      <c r="C62" s="31">
        <f t="shared" si="11"/>
        <v>12.054379938585601</v>
      </c>
      <c r="D62" s="273">
        <f t="shared" si="3"/>
        <v>2.1079249351511131</v>
      </c>
      <c r="E62" s="79">
        <v>336205957</v>
      </c>
      <c r="F62" s="31">
        <f t="shared" si="12"/>
        <v>5.3344457036928095</v>
      </c>
      <c r="G62" s="273">
        <f t="shared" si="4"/>
        <v>1.1198652887882219</v>
      </c>
      <c r="H62" s="274">
        <f t="shared" si="0"/>
        <v>-362655476</v>
      </c>
      <c r="I62" s="275">
        <f t="shared" si="1"/>
        <v>-51.892329276667922</v>
      </c>
      <c r="J62" s="79">
        <v>194039301</v>
      </c>
      <c r="K62" s="31">
        <f t="shared" si="13"/>
        <v>2.9980910013224871</v>
      </c>
      <c r="L62" s="273">
        <f t="shared" si="6"/>
        <v>0.61402898958893704</v>
      </c>
      <c r="M62" s="79">
        <v>137683508</v>
      </c>
      <c r="N62" s="31">
        <f t="shared" si="15"/>
        <v>2.1651088019651792</v>
      </c>
      <c r="O62" s="273">
        <f t="shared" si="7"/>
        <v>0.41412310283634612</v>
      </c>
    </row>
    <row r="63" spans="1:15">
      <c r="A63" s="62" t="s">
        <v>15</v>
      </c>
      <c r="B63" s="81">
        <v>116585612</v>
      </c>
      <c r="C63" s="292">
        <f t="shared" si="11"/>
        <v>2.0109383578196747</v>
      </c>
      <c r="D63" s="273">
        <f t="shared" si="3"/>
        <v>0.35164870603848708</v>
      </c>
      <c r="E63" s="81">
        <v>105793692</v>
      </c>
      <c r="F63" s="31">
        <f t="shared" si="12"/>
        <v>1.6785862773014466</v>
      </c>
      <c r="G63" s="273">
        <f t="shared" si="4"/>
        <v>0.35238722270335088</v>
      </c>
      <c r="H63" s="274">
        <f t="shared" si="0"/>
        <v>-10791920</v>
      </c>
      <c r="I63" s="275">
        <f t="shared" si="1"/>
        <v>-9.2566482388924669</v>
      </c>
      <c r="J63" s="81">
        <v>90426245</v>
      </c>
      <c r="K63" s="31">
        <f t="shared" si="13"/>
        <v>1.397171140179909</v>
      </c>
      <c r="L63" s="273">
        <f t="shared" si="6"/>
        <v>0.28614994778646247</v>
      </c>
      <c r="M63" s="81">
        <v>90344894</v>
      </c>
      <c r="N63" s="31">
        <f t="shared" si="15"/>
        <v>1.420696843459357</v>
      </c>
      <c r="O63" s="273">
        <f t="shared" si="7"/>
        <v>0.27173848467530903</v>
      </c>
    </row>
    <row r="64" spans="1:15" s="35" customFormat="1" ht="12.75">
      <c r="A64" s="293" t="s">
        <v>3</v>
      </c>
      <c r="B64" s="282">
        <v>374</v>
      </c>
      <c r="C64" s="283">
        <f t="shared" si="11"/>
        <v>6.4509756643431987E-6</v>
      </c>
      <c r="D64" s="273">
        <f t="shared" si="3"/>
        <v>1.12806901128069E-6</v>
      </c>
      <c r="E64" s="282">
        <v>374</v>
      </c>
      <c r="F64" s="272">
        <f t="shared" si="12"/>
        <v>5.9341086962986518E-6</v>
      </c>
      <c r="G64" s="273">
        <f t="shared" si="4"/>
        <v>1.245753114382786E-6</v>
      </c>
      <c r="H64" s="274">
        <f t="shared" si="0"/>
        <v>0</v>
      </c>
      <c r="I64" s="275">
        <f t="shared" si="1"/>
        <v>0</v>
      </c>
      <c r="J64" s="282">
        <v>374</v>
      </c>
      <c r="K64" s="272">
        <f t="shared" si="13"/>
        <v>5.7786542659964037E-6</v>
      </c>
      <c r="L64" s="273">
        <f t="shared" si="6"/>
        <v>1.1835068510490175E-6</v>
      </c>
      <c r="M64" s="282">
        <v>374</v>
      </c>
      <c r="N64" s="272">
        <f t="shared" si="15"/>
        <v>5.8812468079690207E-6</v>
      </c>
      <c r="O64" s="273">
        <f t="shared" si="7"/>
        <v>1.124913526032424E-6</v>
      </c>
    </row>
    <row r="65" spans="1:15">
      <c r="A65" s="67" t="s">
        <v>16</v>
      </c>
      <c r="B65" s="83">
        <v>582275821</v>
      </c>
      <c r="C65" s="301">
        <f t="shared" si="11"/>
        <v>10.043441580765926</v>
      </c>
      <c r="D65" s="273">
        <f t="shared" si="3"/>
        <v>1.7562762291126257</v>
      </c>
      <c r="E65" s="83">
        <v>230412265</v>
      </c>
      <c r="F65" s="31">
        <f t="shared" si="12"/>
        <v>3.6558594263913622</v>
      </c>
      <c r="G65" s="273">
        <f t="shared" si="4"/>
        <v>0.76747806608487112</v>
      </c>
      <c r="H65" s="274">
        <f t="shared" si="0"/>
        <v>-351863556</v>
      </c>
      <c r="I65" s="275">
        <f t="shared" si="1"/>
        <v>-60.42901719595875</v>
      </c>
      <c r="J65" s="83">
        <v>103613056</v>
      </c>
      <c r="K65" s="31">
        <f t="shared" si="13"/>
        <v>1.6009198611425783</v>
      </c>
      <c r="L65" s="273">
        <f t="shared" si="6"/>
        <v>0.32787904180247462</v>
      </c>
      <c r="M65" s="83">
        <v>47338614</v>
      </c>
      <c r="N65" s="31">
        <f t="shared" si="15"/>
        <v>0.74441195850582242</v>
      </c>
      <c r="O65" s="273">
        <f t="shared" si="7"/>
        <v>0.14238461816103709</v>
      </c>
    </row>
    <row r="66" spans="1:15" ht="25.5">
      <c r="A66" s="297" t="s">
        <v>125</v>
      </c>
      <c r="B66" s="298">
        <v>13024813</v>
      </c>
      <c r="C66" s="302">
        <f t="shared" si="11"/>
        <v>0.22465976389203457</v>
      </c>
      <c r="D66" s="273">
        <f t="shared" si="3"/>
        <v>3.9285796585630695E-2</v>
      </c>
      <c r="E66" s="298">
        <v>11631830</v>
      </c>
      <c r="F66" s="31">
        <f t="shared" si="12"/>
        <v>0.18455760309322874</v>
      </c>
      <c r="G66" s="273">
        <f t="shared" si="4"/>
        <v>3.8744354140297116E-2</v>
      </c>
      <c r="H66" s="274">
        <f t="shared" si="0"/>
        <v>-1392983</v>
      </c>
      <c r="I66" s="275">
        <f t="shared" si="1"/>
        <v>-10.694840686004468</v>
      </c>
      <c r="J66" s="298"/>
      <c r="K66" s="31">
        <f t="shared" si="13"/>
        <v>0</v>
      </c>
      <c r="L66" s="273">
        <f t="shared" si="6"/>
        <v>0</v>
      </c>
      <c r="M66" s="298"/>
      <c r="N66" s="31">
        <f t="shared" si="15"/>
        <v>0</v>
      </c>
      <c r="O66" s="273">
        <f t="shared" si="7"/>
        <v>0</v>
      </c>
    </row>
    <row r="67" spans="1:15" s="129" customFormat="1">
      <c r="A67" s="286" t="s">
        <v>120</v>
      </c>
      <c r="B67" s="287">
        <v>9476</v>
      </c>
      <c r="C67" s="302">
        <f t="shared" si="11"/>
        <v>1.6344771496073837E-4</v>
      </c>
      <c r="D67" s="273">
        <f t="shared" si="3"/>
        <v>2.8581769922181338E-5</v>
      </c>
      <c r="E67" s="287"/>
      <c r="F67" s="296">
        <f t="shared" si="12"/>
        <v>0</v>
      </c>
      <c r="G67" s="273">
        <f t="shared" si="4"/>
        <v>0</v>
      </c>
      <c r="H67" s="274">
        <f t="shared" si="0"/>
        <v>-9476</v>
      </c>
      <c r="I67" s="275">
        <f t="shared" si="1"/>
        <v>-100</v>
      </c>
      <c r="J67" s="287"/>
      <c r="K67" s="296">
        <f t="shared" si="13"/>
        <v>0</v>
      </c>
      <c r="L67" s="273">
        <f t="shared" si="6"/>
        <v>0</v>
      </c>
      <c r="M67" s="287"/>
      <c r="N67" s="296">
        <f t="shared" si="15"/>
        <v>0</v>
      </c>
      <c r="O67" s="273">
        <f t="shared" si="7"/>
        <v>0</v>
      </c>
    </row>
    <row r="68" spans="1:15">
      <c r="A68" s="291" t="s">
        <v>34</v>
      </c>
      <c r="B68" s="79">
        <v>457175598</v>
      </c>
      <c r="C68" s="31">
        <f t="shared" si="11"/>
        <v>7.8856381203998644</v>
      </c>
      <c r="D68" s="273">
        <f t="shared" si="3"/>
        <v>1.3789455209024553</v>
      </c>
      <c r="E68" s="79">
        <v>444623863</v>
      </c>
      <c r="F68" s="31">
        <f t="shared" si="12"/>
        <v>7.0546693369256692</v>
      </c>
      <c r="G68" s="273">
        <f t="shared" si="4"/>
        <v>1.4809934814469388</v>
      </c>
      <c r="H68" s="274">
        <f t="shared" si="0"/>
        <v>-12551735</v>
      </c>
      <c r="I68" s="275">
        <f t="shared" si="1"/>
        <v>-2.7454953971537179</v>
      </c>
      <c r="J68" s="79">
        <v>639329406</v>
      </c>
      <c r="K68" s="31">
        <f t="shared" si="13"/>
        <v>9.8782449180717826</v>
      </c>
      <c r="L68" s="273">
        <f t="shared" si="6"/>
        <v>2.0231302996740608</v>
      </c>
      <c r="M68" s="79">
        <v>461774778</v>
      </c>
      <c r="N68" s="31">
        <f t="shared" si="15"/>
        <v>7.2615279120671197</v>
      </c>
      <c r="O68" s="273">
        <f t="shared" si="7"/>
        <v>1.3889216410503202</v>
      </c>
    </row>
    <row r="69" spans="1:15">
      <c r="A69" s="62" t="s">
        <v>15</v>
      </c>
      <c r="B69" s="81">
        <v>361624262</v>
      </c>
      <c r="C69" s="292">
        <f t="shared" si="11"/>
        <v>6.2375115342194354</v>
      </c>
      <c r="D69" s="273">
        <f t="shared" si="3"/>
        <v>1.0907409724316826</v>
      </c>
      <c r="E69" s="81">
        <v>333202403</v>
      </c>
      <c r="F69" s="31">
        <f t="shared" si="12"/>
        <v>5.2867895114168659</v>
      </c>
      <c r="G69" s="273">
        <f t="shared" si="4"/>
        <v>1.109860778762241</v>
      </c>
      <c r="H69" s="274">
        <f t="shared" ref="H69:H131" si="16">E69-B69</f>
        <v>-28421859</v>
      </c>
      <c r="I69" s="275">
        <f t="shared" ref="I69:I132" si="17">E69/B69*100-100</f>
        <v>-7.8595000354262652</v>
      </c>
      <c r="J69" s="81">
        <v>498752950</v>
      </c>
      <c r="K69" s="31">
        <f t="shared" si="13"/>
        <v>7.7062055138924892</v>
      </c>
      <c r="L69" s="273">
        <f t="shared" si="6"/>
        <v>1.5782821746147275</v>
      </c>
      <c r="M69" s="81">
        <v>413661335</v>
      </c>
      <c r="N69" s="31">
        <f t="shared" si="15"/>
        <v>6.5049315669758121</v>
      </c>
      <c r="O69" s="273">
        <f t="shared" si="7"/>
        <v>1.2442064998345714</v>
      </c>
    </row>
    <row r="70" spans="1:15">
      <c r="A70" s="293" t="s">
        <v>3</v>
      </c>
      <c r="B70" s="81">
        <v>187</v>
      </c>
      <c r="C70" s="292">
        <f t="shared" si="11"/>
        <v>3.2254878321715993E-6</v>
      </c>
      <c r="D70" s="273">
        <f t="shared" si="3"/>
        <v>5.6403450564034498E-7</v>
      </c>
      <c r="E70" s="81">
        <v>187</v>
      </c>
      <c r="F70" s="31">
        <f t="shared" si="12"/>
        <v>2.9670543481493259E-6</v>
      </c>
      <c r="G70" s="273">
        <f t="shared" si="4"/>
        <v>6.22876557191393E-7</v>
      </c>
      <c r="H70" s="274">
        <f t="shared" si="16"/>
        <v>0</v>
      </c>
      <c r="I70" s="275">
        <f t="shared" si="17"/>
        <v>0</v>
      </c>
      <c r="J70" s="81">
        <v>187</v>
      </c>
      <c r="K70" s="31">
        <f t="shared" si="13"/>
        <v>2.8893271329982018E-6</v>
      </c>
      <c r="L70" s="273">
        <f t="shared" si="6"/>
        <v>5.9175342552450877E-7</v>
      </c>
      <c r="M70" s="81">
        <v>187</v>
      </c>
      <c r="N70" s="31"/>
      <c r="O70" s="273">
        <f t="shared" si="7"/>
        <v>5.6245676301621198E-7</v>
      </c>
    </row>
    <row r="71" spans="1:15">
      <c r="A71" s="67" t="s">
        <v>16</v>
      </c>
      <c r="B71" s="83">
        <v>95551336</v>
      </c>
      <c r="C71" s="301">
        <f t="shared" si="11"/>
        <v>1.6481265861804282</v>
      </c>
      <c r="D71" s="273">
        <f t="shared" ref="D71:D105" si="18">B71/$B$150/1000000*100</f>
        <v>0.28820454847077276</v>
      </c>
      <c r="E71" s="83">
        <v>111421460</v>
      </c>
      <c r="F71" s="31">
        <f t="shared" si="12"/>
        <v>1.7678798255088028</v>
      </c>
      <c r="G71" s="273">
        <f t="shared" ref="G71:G134" si="19">E71/$E$150/1000000*100</f>
        <v>0.37113270268469783</v>
      </c>
      <c r="H71" s="274">
        <f t="shared" si="16"/>
        <v>15870124</v>
      </c>
      <c r="I71" s="275">
        <f t="shared" si="17"/>
        <v>16.609002724985444</v>
      </c>
      <c r="J71" s="83">
        <v>140576456</v>
      </c>
      <c r="K71" s="31">
        <f t="shared" si="13"/>
        <v>2.1720394041792934</v>
      </c>
      <c r="L71" s="273">
        <f t="shared" ref="L71:L134" si="20">J71/$J$150/1000000*100</f>
        <v>0.44484812505933358</v>
      </c>
      <c r="M71" s="83">
        <v>48113443</v>
      </c>
      <c r="N71" s="31"/>
      <c r="O71" s="273">
        <f t="shared" ref="O71:O134" si="21">M71/$M$150/1000000*100</f>
        <v>0.1447151412157488</v>
      </c>
    </row>
    <row r="72" spans="1:15" ht="25.5">
      <c r="A72" s="297" t="s">
        <v>125</v>
      </c>
      <c r="B72" s="298"/>
      <c r="C72" s="302">
        <f t="shared" si="11"/>
        <v>0</v>
      </c>
      <c r="D72" s="273">
        <f t="shared" si="18"/>
        <v>0</v>
      </c>
      <c r="E72" s="298">
        <v>192300</v>
      </c>
      <c r="F72" s="31">
        <f t="shared" si="12"/>
        <v>3.0511473323482103E-3</v>
      </c>
      <c r="G72" s="273">
        <f t="shared" si="19"/>
        <v>6.4053027779628266E-4</v>
      </c>
      <c r="H72" s="274">
        <f t="shared" si="16"/>
        <v>192300</v>
      </c>
      <c r="I72" s="279" t="s">
        <v>121</v>
      </c>
      <c r="J72" s="298">
        <v>175000</v>
      </c>
      <c r="K72" s="31">
        <f t="shared" si="13"/>
        <v>2.7039157661747876E-3</v>
      </c>
      <c r="L72" s="273">
        <f t="shared" si="20"/>
        <v>5.5377994367266856E-4</v>
      </c>
      <c r="M72" s="298">
        <v>48113443</v>
      </c>
      <c r="N72" s="31"/>
      <c r="O72" s="273">
        <f t="shared" si="21"/>
        <v>0.1447151412157488</v>
      </c>
    </row>
    <row r="73" spans="1:15">
      <c r="A73" s="85" t="s">
        <v>128</v>
      </c>
      <c r="B73" s="79">
        <v>704027494</v>
      </c>
      <c r="C73" s="31">
        <f t="shared" si="11"/>
        <v>12.143487248188576</v>
      </c>
      <c r="D73" s="273">
        <f t="shared" si="18"/>
        <v>2.1235069493877057</v>
      </c>
      <c r="E73" s="79">
        <v>788359792</v>
      </c>
      <c r="F73" s="31">
        <f t="shared" si="12"/>
        <v>12.508590100319243</v>
      </c>
      <c r="G73" s="273">
        <f t="shared" si="19"/>
        <v>2.6259402837918859</v>
      </c>
      <c r="H73" s="274">
        <f t="shared" si="16"/>
        <v>84332298</v>
      </c>
      <c r="I73" s="275">
        <f t="shared" si="17"/>
        <v>11.978551792183282</v>
      </c>
      <c r="J73" s="79">
        <v>779792494</v>
      </c>
      <c r="K73" s="31">
        <f t="shared" si="13"/>
        <v>12.048532679264905</v>
      </c>
      <c r="L73" s="273">
        <f t="shared" si="20"/>
        <v>2.4676196765925127</v>
      </c>
      <c r="M73" s="79">
        <v>774434940</v>
      </c>
      <c r="N73" s="31"/>
      <c r="O73" s="273">
        <f t="shared" si="21"/>
        <v>2.3293378049147289</v>
      </c>
    </row>
    <row r="74" spans="1:15">
      <c r="A74" s="62" t="s">
        <v>15</v>
      </c>
      <c r="B74" s="81">
        <v>666043908</v>
      </c>
      <c r="C74" s="292">
        <f t="shared" si="11"/>
        <v>11.488323641422566</v>
      </c>
      <c r="D74" s="273">
        <f t="shared" si="18"/>
        <v>2.0089398202328526</v>
      </c>
      <c r="E74" s="81">
        <v>757665785</v>
      </c>
      <c r="F74" s="31">
        <f t="shared" si="12"/>
        <v>12.021580544535947</v>
      </c>
      <c r="G74" s="273">
        <f t="shared" si="19"/>
        <v>2.5237019019385785</v>
      </c>
      <c r="H74" s="274">
        <f t="shared" si="16"/>
        <v>91621877</v>
      </c>
      <c r="I74" s="275">
        <f t="shared" si="17"/>
        <v>13.756131675330934</v>
      </c>
      <c r="J74" s="81">
        <v>765820750</v>
      </c>
      <c r="K74" s="31">
        <f t="shared" si="13"/>
        <v>11.832655999936003</v>
      </c>
      <c r="L74" s="273">
        <f t="shared" si="20"/>
        <v>2.4234066959906335</v>
      </c>
      <c r="M74" s="81">
        <v>772082278</v>
      </c>
      <c r="N74" s="31"/>
      <c r="O74" s="273">
        <f t="shared" si="21"/>
        <v>2.3222614912623696</v>
      </c>
    </row>
    <row r="75" spans="1:15">
      <c r="A75" s="293" t="s">
        <v>3</v>
      </c>
      <c r="B75" s="282">
        <v>200218491</v>
      </c>
      <c r="C75" s="304">
        <f t="shared" si="11"/>
        <v>3.4534882700334695</v>
      </c>
      <c r="D75" s="273">
        <f t="shared" si="18"/>
        <v>0.60390447909754474</v>
      </c>
      <c r="E75" s="282">
        <v>253786951</v>
      </c>
      <c r="F75" s="31">
        <f t="shared" si="12"/>
        <v>4.0267362377973797</v>
      </c>
      <c r="G75" s="273">
        <f t="shared" si="19"/>
        <v>0.84533658983412163</v>
      </c>
      <c r="H75" s="274">
        <f t="shared" si="16"/>
        <v>53568460</v>
      </c>
      <c r="I75" s="275">
        <f t="shared" si="17"/>
        <v>26.755001364983812</v>
      </c>
      <c r="J75" s="282">
        <v>246850372</v>
      </c>
      <c r="K75" s="31">
        <f t="shared" si="13"/>
        <v>3.8140720727823507</v>
      </c>
      <c r="L75" s="273">
        <f t="shared" si="20"/>
        <v>0.78114734343849879</v>
      </c>
      <c r="M75" s="282">
        <v>245180409</v>
      </c>
      <c r="N75" s="31"/>
      <c r="O75" s="273">
        <f t="shared" si="21"/>
        <v>0.73745122567449695</v>
      </c>
    </row>
    <row r="76" spans="1:15">
      <c r="A76" s="67" t="s">
        <v>16</v>
      </c>
      <c r="B76" s="83">
        <v>37983586</v>
      </c>
      <c r="C76" s="301">
        <f t="shared" si="11"/>
        <v>0.65516360676600804</v>
      </c>
      <c r="D76" s="273">
        <f t="shared" si="18"/>
        <v>0.11456712915485312</v>
      </c>
      <c r="E76" s="83">
        <v>30694007</v>
      </c>
      <c r="F76" s="31">
        <f t="shared" si="12"/>
        <v>0.4870095557832933</v>
      </c>
      <c r="G76" s="273">
        <f t="shared" si="19"/>
        <v>0.10223838185330757</v>
      </c>
      <c r="H76" s="274">
        <f t="shared" si="16"/>
        <v>-7289579</v>
      </c>
      <c r="I76" s="275">
        <f t="shared" si="17"/>
        <v>-19.19139230298056</v>
      </c>
      <c r="J76" s="83">
        <v>13971744</v>
      </c>
      <c r="K76" s="31">
        <f t="shared" si="13"/>
        <v>0.21587667932890281</v>
      </c>
      <c r="L76" s="273">
        <f t="shared" si="20"/>
        <v>4.4212980601879691E-2</v>
      </c>
      <c r="M76" s="83">
        <v>2352662</v>
      </c>
      <c r="N76" s="31"/>
      <c r="O76" s="273">
        <f t="shared" si="21"/>
        <v>7.0763136523596115E-3</v>
      </c>
    </row>
    <row r="77" spans="1:15" ht="25.5">
      <c r="A77" s="297" t="s">
        <v>125</v>
      </c>
      <c r="B77" s="298">
        <v>1067289</v>
      </c>
      <c r="C77" s="302">
        <f t="shared" si="11"/>
        <v>1.8409238946045958E-2</v>
      </c>
      <c r="D77" s="273">
        <f t="shared" si="18"/>
        <v>3.2191862218736802E-3</v>
      </c>
      <c r="E77" s="298">
        <v>75152</v>
      </c>
      <c r="F77" s="31">
        <f t="shared" si="12"/>
        <v>1.1924067827385997E-3</v>
      </c>
      <c r="G77" s="273">
        <f t="shared" si="19"/>
        <v>2.5032309639597632E-4</v>
      </c>
      <c r="H77" s="274">
        <f t="shared" si="16"/>
        <v>-992137</v>
      </c>
      <c r="I77" s="275">
        <f t="shared" si="17"/>
        <v>-92.958608212021304</v>
      </c>
      <c r="J77" s="298">
        <v>85287</v>
      </c>
      <c r="K77" s="31">
        <f t="shared" si="13"/>
        <v>1.3177649368557092E-3</v>
      </c>
      <c r="L77" s="273">
        <f t="shared" si="20"/>
        <v>2.6988702889149078E-4</v>
      </c>
      <c r="M77" s="298"/>
      <c r="N77" s="31"/>
      <c r="O77" s="273">
        <f t="shared" si="21"/>
        <v>0</v>
      </c>
    </row>
    <row r="78" spans="1:15">
      <c r="A78" s="286" t="s">
        <v>120</v>
      </c>
      <c r="B78" s="88">
        <v>28653</v>
      </c>
      <c r="C78" s="292">
        <f t="shared" si="11"/>
        <v>4.9422407943964088E-4</v>
      </c>
      <c r="D78" s="273">
        <f t="shared" si="18"/>
        <v>8.6423960909694163E-5</v>
      </c>
      <c r="E78" s="88">
        <v>14963</v>
      </c>
      <c r="F78" s="31">
        <f t="shared" si="12"/>
        <v>2.3741194765432278E-4</v>
      </c>
      <c r="G78" s="273">
        <f t="shared" si="19"/>
        <v>4.9840117247351934E-5</v>
      </c>
      <c r="H78" s="274">
        <f t="shared" si="16"/>
        <v>-13690</v>
      </c>
      <c r="I78" s="275">
        <f t="shared" si="17"/>
        <v>-47.778592119498832</v>
      </c>
      <c r="J78" s="88">
        <v>14963</v>
      </c>
      <c r="K78" s="31">
        <f t="shared" si="13"/>
        <v>2.3119252348156199E-4</v>
      </c>
      <c r="L78" s="273">
        <f t="shared" si="20"/>
        <v>4.7349767412423657E-5</v>
      </c>
      <c r="M78" s="88">
        <v>14963</v>
      </c>
      <c r="N78" s="31"/>
      <c r="O78" s="273">
        <f t="shared" si="21"/>
        <v>4.5005564411826629E-5</v>
      </c>
    </row>
    <row r="79" spans="1:15">
      <c r="A79" s="291" t="s">
        <v>36</v>
      </c>
      <c r="B79" s="79">
        <v>263252753</v>
      </c>
      <c r="C79" s="31">
        <f t="shared" si="11"/>
        <v>4.5407409175784785</v>
      </c>
      <c r="D79" s="273">
        <f t="shared" si="18"/>
        <v>0.79403014115943782</v>
      </c>
      <c r="E79" s="79">
        <v>301795946</v>
      </c>
      <c r="F79" s="31">
        <f t="shared" si="12"/>
        <v>4.7884757958991404</v>
      </c>
      <c r="G79" s="273">
        <f t="shared" si="19"/>
        <v>1.0052493038438479</v>
      </c>
      <c r="H79" s="274">
        <f t="shared" si="16"/>
        <v>38543193</v>
      </c>
      <c r="I79" s="275">
        <f t="shared" si="17"/>
        <v>14.641135775700704</v>
      </c>
      <c r="J79" s="79">
        <v>345739422</v>
      </c>
      <c r="K79" s="31">
        <f t="shared" si="13"/>
        <v>5.3420015664797615</v>
      </c>
      <c r="L79" s="273">
        <f t="shared" si="20"/>
        <v>1.0940774722318916</v>
      </c>
      <c r="M79" s="79">
        <v>309293646</v>
      </c>
      <c r="N79" s="31"/>
      <c r="O79" s="273">
        <f t="shared" si="21"/>
        <v>0.93029039011038572</v>
      </c>
    </row>
    <row r="80" spans="1:15">
      <c r="A80" s="62" t="s">
        <v>15</v>
      </c>
      <c r="B80" s="81">
        <v>255641345</v>
      </c>
      <c r="C80" s="292">
        <f t="shared" si="11"/>
        <v>4.4094548005212939</v>
      </c>
      <c r="D80" s="273">
        <f t="shared" si="18"/>
        <v>0.77107240453640591</v>
      </c>
      <c r="E80" s="81">
        <v>291494964</v>
      </c>
      <c r="F80" s="31">
        <f t="shared" si="12"/>
        <v>4.625034226737065</v>
      </c>
      <c r="G80" s="273">
        <f t="shared" si="19"/>
        <v>0.97093785890347073</v>
      </c>
      <c r="H80" s="274">
        <f t="shared" si="16"/>
        <v>35853619</v>
      </c>
      <c r="I80" s="275">
        <f t="shared" si="17"/>
        <v>14.024968848446633</v>
      </c>
      <c r="J80" s="81">
        <v>335695773</v>
      </c>
      <c r="K80" s="31">
        <f t="shared" si="13"/>
        <v>5.186817675731044</v>
      </c>
      <c r="L80" s="273">
        <f t="shared" si="20"/>
        <v>1.0622947786462453</v>
      </c>
      <c r="M80" s="81">
        <v>308052340</v>
      </c>
      <c r="N80" s="31"/>
      <c r="O80" s="273">
        <f t="shared" si="21"/>
        <v>0.92655680211748415</v>
      </c>
    </row>
    <row r="81" spans="1:15">
      <c r="A81" s="293" t="s">
        <v>3</v>
      </c>
      <c r="B81" s="81">
        <v>374</v>
      </c>
      <c r="C81" s="292">
        <f t="shared" si="11"/>
        <v>6.4509756643431987E-6</v>
      </c>
      <c r="D81" s="273">
        <f t="shared" si="18"/>
        <v>1.12806901128069E-6</v>
      </c>
      <c r="E81" s="81">
        <v>374</v>
      </c>
      <c r="F81" s="31">
        <f t="shared" si="12"/>
        <v>5.9341086962986518E-6</v>
      </c>
      <c r="G81" s="273">
        <f t="shared" si="19"/>
        <v>1.245753114382786E-6</v>
      </c>
      <c r="H81" s="274">
        <f t="shared" si="16"/>
        <v>0</v>
      </c>
      <c r="I81" s="275">
        <f t="shared" si="17"/>
        <v>0</v>
      </c>
      <c r="J81" s="81">
        <v>374</v>
      </c>
      <c r="K81" s="31">
        <f t="shared" si="13"/>
        <v>5.7786542659964037E-6</v>
      </c>
      <c r="L81" s="273">
        <f t="shared" si="20"/>
        <v>1.1835068510490175E-6</v>
      </c>
      <c r="M81" s="81">
        <v>374</v>
      </c>
      <c r="N81" s="31"/>
      <c r="O81" s="273">
        <f t="shared" si="21"/>
        <v>1.124913526032424E-6</v>
      </c>
    </row>
    <row r="82" spans="1:15">
      <c r="A82" s="67" t="s">
        <v>16</v>
      </c>
      <c r="B82" s="83">
        <v>7611408</v>
      </c>
      <c r="C82" s="301">
        <f t="shared" si="11"/>
        <v>0.13128611705718485</v>
      </c>
      <c r="D82" s="273">
        <f t="shared" si="18"/>
        <v>2.295773662303191E-2</v>
      </c>
      <c r="E82" s="83">
        <v>10300982</v>
      </c>
      <c r="F82" s="31">
        <f t="shared" si="12"/>
        <v>0.16344156916207456</v>
      </c>
      <c r="G82" s="273">
        <f t="shared" si="19"/>
        <v>3.4311444940377051E-2</v>
      </c>
      <c r="H82" s="274">
        <f t="shared" si="16"/>
        <v>2689574</v>
      </c>
      <c r="I82" s="275">
        <f t="shared" si="17"/>
        <v>35.336090247691345</v>
      </c>
      <c r="J82" s="83">
        <v>10043649</v>
      </c>
      <c r="K82" s="31">
        <f t="shared" si="13"/>
        <v>0.15518389074871794</v>
      </c>
      <c r="L82" s="273">
        <f t="shared" si="20"/>
        <v>3.1782693585646025E-2</v>
      </c>
      <c r="M82" s="83">
        <v>1241306</v>
      </c>
      <c r="N82" s="31"/>
      <c r="O82" s="273">
        <f t="shared" si="21"/>
        <v>3.7335879929016155E-3</v>
      </c>
    </row>
    <row r="83" spans="1:15" ht="25.5">
      <c r="A83" s="297" t="s">
        <v>125</v>
      </c>
      <c r="B83" s="298">
        <v>4841</v>
      </c>
      <c r="C83" s="302">
        <f t="shared" si="11"/>
        <v>8.3500463077768511E-5</v>
      </c>
      <c r="D83" s="273">
        <f t="shared" si="18"/>
        <v>1.4601556373288289E-5</v>
      </c>
      <c r="E83" s="298">
        <v>336046</v>
      </c>
      <c r="F83" s="31">
        <f t="shared" si="12"/>
        <v>5.3319077298298843E-3</v>
      </c>
      <c r="G83" s="273">
        <f t="shared" si="19"/>
        <v>1.1193324895076944E-3</v>
      </c>
      <c r="H83" s="274">
        <f t="shared" si="16"/>
        <v>331205</v>
      </c>
      <c r="I83" s="275">
        <f t="shared" si="17"/>
        <v>6841.6649452592437</v>
      </c>
      <c r="J83" s="298">
        <v>131383</v>
      </c>
      <c r="K83" s="31">
        <f t="shared" si="13"/>
        <v>2.0299918006133838E-3</v>
      </c>
      <c r="L83" s="273">
        <f t="shared" si="20"/>
        <v>4.1575583051169264E-4</v>
      </c>
      <c r="M83" s="298"/>
      <c r="N83" s="31"/>
      <c r="O83" s="273">
        <f t="shared" si="21"/>
        <v>0</v>
      </c>
    </row>
    <row r="84" spans="1:15" ht="27" customHeight="1">
      <c r="A84" s="305" t="s">
        <v>37</v>
      </c>
      <c r="B84" s="79">
        <v>104920869</v>
      </c>
      <c r="C84" s="31">
        <f t="shared" si="11"/>
        <v>1.8097378946543867</v>
      </c>
      <c r="D84" s="273">
        <f t="shared" si="18"/>
        <v>0.31646518972069732</v>
      </c>
      <c r="E84" s="79">
        <v>111003816</v>
      </c>
      <c r="F84" s="31">
        <f t="shared" si="12"/>
        <v>1.7612532348875281</v>
      </c>
      <c r="G84" s="273">
        <f t="shared" si="19"/>
        <v>0.36974157617746989</v>
      </c>
      <c r="H84" s="274">
        <f t="shared" si="16"/>
        <v>6082947</v>
      </c>
      <c r="I84" s="275">
        <f t="shared" si="17"/>
        <v>5.7976521334378077</v>
      </c>
      <c r="J84" s="79">
        <v>77636225</v>
      </c>
      <c r="K84" s="31">
        <f t="shared" si="13"/>
        <v>1.1995532160216755</v>
      </c>
      <c r="L84" s="273">
        <f t="shared" si="20"/>
        <v>0.24567648175690643</v>
      </c>
      <c r="M84" s="79">
        <v>67298549</v>
      </c>
      <c r="N84" s="31"/>
      <c r="O84" s="273">
        <f t="shared" si="21"/>
        <v>0.20241991457875899</v>
      </c>
    </row>
    <row r="85" spans="1:15">
      <c r="A85" s="62" t="s">
        <v>15</v>
      </c>
      <c r="B85" s="81">
        <v>55839308</v>
      </c>
      <c r="C85" s="292">
        <f t="shared" si="11"/>
        <v>0.96314977813306024</v>
      </c>
      <c r="D85" s="273">
        <f t="shared" si="18"/>
        <v>0.16842404536405864</v>
      </c>
      <c r="E85" s="81">
        <v>64950115</v>
      </c>
      <c r="F85" s="31">
        <f t="shared" si="12"/>
        <v>1.030537546115234</v>
      </c>
      <c r="G85" s="273">
        <f t="shared" si="19"/>
        <v>0.21634173272933183</v>
      </c>
      <c r="H85" s="274">
        <f t="shared" si="16"/>
        <v>9110807</v>
      </c>
      <c r="I85" s="275">
        <f t="shared" si="17"/>
        <v>16.316117312915139</v>
      </c>
      <c r="J85" s="81">
        <v>51514006</v>
      </c>
      <c r="K85" s="31">
        <f t="shared" si="13"/>
        <v>0.79594018858412918</v>
      </c>
      <c r="L85" s="273">
        <f t="shared" si="20"/>
        <v>0.16301384766304863</v>
      </c>
      <c r="M85" s="81">
        <v>51409912</v>
      </c>
      <c r="N85" s="31"/>
      <c r="O85" s="273">
        <f t="shared" si="21"/>
        <v>0.1546302282912744</v>
      </c>
    </row>
    <row r="86" spans="1:15">
      <c r="A86" s="281" t="s">
        <v>3</v>
      </c>
      <c r="B86" s="282">
        <v>374</v>
      </c>
      <c r="C86" s="304">
        <f t="shared" si="11"/>
        <v>6.4509756643431987E-6</v>
      </c>
      <c r="D86" s="273">
        <f t="shared" si="18"/>
        <v>1.12806901128069E-6</v>
      </c>
      <c r="E86" s="282">
        <v>187</v>
      </c>
      <c r="F86" s="31">
        <f t="shared" si="12"/>
        <v>2.9670543481493259E-6</v>
      </c>
      <c r="G86" s="273">
        <f t="shared" si="19"/>
        <v>6.22876557191393E-7</v>
      </c>
      <c r="H86" s="274">
        <f t="shared" si="16"/>
        <v>-187</v>
      </c>
      <c r="I86" s="275">
        <f t="shared" si="17"/>
        <v>-50</v>
      </c>
      <c r="J86" s="282">
        <v>47</v>
      </c>
      <c r="K86" s="31">
        <f t="shared" si="13"/>
        <v>7.2619452005837153E-7</v>
      </c>
      <c r="L86" s="273">
        <f t="shared" si="20"/>
        <v>1.4872947058637385E-7</v>
      </c>
      <c r="M86" s="282"/>
      <c r="N86" s="31"/>
      <c r="O86" s="273">
        <f t="shared" si="21"/>
        <v>0</v>
      </c>
    </row>
    <row r="87" spans="1:15">
      <c r="A87" s="286" t="s">
        <v>120</v>
      </c>
      <c r="B87" s="287">
        <v>26219</v>
      </c>
      <c r="C87" s="292">
        <f t="shared" si="11"/>
        <v>4.5224099182731106E-4</v>
      </c>
      <c r="D87" s="273">
        <f t="shared" si="18"/>
        <v>7.9082463654461002E-5</v>
      </c>
      <c r="E87" s="287">
        <v>135000</v>
      </c>
      <c r="F87" s="31">
        <f t="shared" si="12"/>
        <v>2.1419911069527216E-3</v>
      </c>
      <c r="G87" s="273">
        <f t="shared" si="19"/>
        <v>4.4967024182266334E-4</v>
      </c>
      <c r="H87" s="274">
        <f t="shared" si="16"/>
        <v>108781</v>
      </c>
      <c r="I87" s="275">
        <f t="shared" si="17"/>
        <v>414.89377932034017</v>
      </c>
      <c r="J87" s="287">
        <v>135000</v>
      </c>
      <c r="K87" s="31">
        <f t="shared" si="13"/>
        <v>2.0858778767634078E-3</v>
      </c>
      <c r="L87" s="273">
        <f t="shared" si="20"/>
        <v>4.2720167083320148E-4</v>
      </c>
      <c r="M87" s="287"/>
      <c r="N87" s="31"/>
      <c r="O87" s="273">
        <f t="shared" si="21"/>
        <v>0</v>
      </c>
    </row>
    <row r="88" spans="1:15">
      <c r="A88" s="67" t="s">
        <v>16</v>
      </c>
      <c r="B88" s="83">
        <v>49081561</v>
      </c>
      <c r="C88" s="301">
        <f t="shared" si="11"/>
        <v>0.84658811652132682</v>
      </c>
      <c r="D88" s="273">
        <f t="shared" si="18"/>
        <v>0.1480411443566387</v>
      </c>
      <c r="E88" s="83">
        <v>46053701</v>
      </c>
      <c r="F88" s="31">
        <f t="shared" si="12"/>
        <v>0.73071568877229387</v>
      </c>
      <c r="G88" s="273">
        <f t="shared" si="19"/>
        <v>0.15339984344813803</v>
      </c>
      <c r="H88" s="274">
        <f t="shared" si="16"/>
        <v>-3027860</v>
      </c>
      <c r="I88" s="275">
        <f t="shared" si="17"/>
        <v>-6.1690376962541933</v>
      </c>
      <c r="J88" s="83">
        <v>26122219</v>
      </c>
      <c r="K88" s="31">
        <f t="shared" si="13"/>
        <v>0.40361302743754629</v>
      </c>
      <c r="L88" s="273">
        <f t="shared" si="20"/>
        <v>8.2662634093857781E-2</v>
      </c>
      <c r="M88" s="83">
        <v>15888637</v>
      </c>
      <c r="N88" s="31"/>
      <c r="O88" s="273">
        <f t="shared" si="21"/>
        <v>4.7789686287484583E-2</v>
      </c>
    </row>
    <row r="89" spans="1:15" ht="25.5">
      <c r="A89" s="297" t="s">
        <v>125</v>
      </c>
      <c r="B89" s="298">
        <v>1196920</v>
      </c>
      <c r="C89" s="302">
        <f t="shared" si="11"/>
        <v>2.0645191957662196E-2</v>
      </c>
      <c r="D89" s="273">
        <f t="shared" si="18"/>
        <v>3.6101827833745557E-3</v>
      </c>
      <c r="E89" s="298">
        <v>1002980</v>
      </c>
      <c r="F89" s="31">
        <f t="shared" si="12"/>
        <v>1.5913883262603269E-2</v>
      </c>
      <c r="G89" s="273">
        <f t="shared" si="19"/>
        <v>3.3408167343947776E-3</v>
      </c>
      <c r="H89" s="274">
        <f t="shared" si="16"/>
        <v>-193940</v>
      </c>
      <c r="I89" s="275">
        <f t="shared" si="17"/>
        <v>-16.203255021221125</v>
      </c>
      <c r="J89" s="298">
        <v>364074</v>
      </c>
      <c r="K89" s="31">
        <f t="shared" si="13"/>
        <v>5.6252881637389694E-3</v>
      </c>
      <c r="L89" s="273">
        <f t="shared" si="20"/>
        <v>1.1520964526439037E-3</v>
      </c>
      <c r="M89" s="298">
        <v>2114425</v>
      </c>
      <c r="N89" s="31"/>
      <c r="O89" s="273">
        <f t="shared" si="21"/>
        <v>6.3597467440671346E-3</v>
      </c>
    </row>
    <row r="90" spans="1:15">
      <c r="A90" s="286" t="s">
        <v>120</v>
      </c>
      <c r="B90" s="287">
        <v>1557798</v>
      </c>
      <c r="C90" s="302">
        <f t="shared" si="11"/>
        <v>2.6869831518616324E-2</v>
      </c>
      <c r="D90" s="273">
        <f t="shared" si="18"/>
        <v>4.6986728599867278E-3</v>
      </c>
      <c r="E90" s="287">
        <v>11186</v>
      </c>
      <c r="F90" s="31">
        <f t="shared" si="12"/>
        <v>1.7748379646202332E-4</v>
      </c>
      <c r="G90" s="273">
        <f t="shared" si="19"/>
        <v>3.725934314835787E-5</v>
      </c>
      <c r="H90" s="274">
        <f t="shared" si="16"/>
        <v>-1546612</v>
      </c>
      <c r="I90" s="275">
        <f t="shared" si="17"/>
        <v>-99.281935141783464</v>
      </c>
      <c r="J90" s="287"/>
      <c r="K90" s="31">
        <f t="shared" si="13"/>
        <v>0</v>
      </c>
      <c r="L90" s="273">
        <f t="shared" si="20"/>
        <v>0</v>
      </c>
      <c r="M90" s="287"/>
      <c r="N90" s="31"/>
      <c r="O90" s="273">
        <f t="shared" si="21"/>
        <v>0</v>
      </c>
    </row>
    <row r="91" spans="1:15">
      <c r="A91" s="291" t="s">
        <v>38</v>
      </c>
      <c r="B91" s="79">
        <v>180138642</v>
      </c>
      <c r="C91" s="31">
        <f t="shared" si="11"/>
        <v>3.1071390260690683</v>
      </c>
      <c r="D91" s="273">
        <f t="shared" si="18"/>
        <v>0.54333909030584537</v>
      </c>
      <c r="E91" s="79">
        <v>191258907</v>
      </c>
      <c r="F91" s="31">
        <f t="shared" si="12"/>
        <v>3.0346287253296125</v>
      </c>
      <c r="G91" s="273">
        <f t="shared" si="19"/>
        <v>0.63706251082539478</v>
      </c>
      <c r="H91" s="274">
        <f t="shared" si="16"/>
        <v>11120265</v>
      </c>
      <c r="I91" s="275">
        <f t="shared" si="17"/>
        <v>6.1731702185253425</v>
      </c>
      <c r="J91" s="79">
        <v>182886480</v>
      </c>
      <c r="K91" s="31">
        <f t="shared" si="13"/>
        <v>2.8257693525269141</v>
      </c>
      <c r="L91" s="273">
        <f t="shared" si="20"/>
        <v>0.57873636910224358</v>
      </c>
      <c r="M91" s="79">
        <v>182721891</v>
      </c>
      <c r="N91" s="31"/>
      <c r="O91" s="273">
        <f t="shared" si="21"/>
        <v>0.54958910879177059</v>
      </c>
    </row>
    <row r="92" spans="1:15">
      <c r="A92" s="62" t="s">
        <v>15</v>
      </c>
      <c r="B92" s="81">
        <v>174276382</v>
      </c>
      <c r="C92" s="292">
        <f t="shared" si="11"/>
        <v>3.006023259764115</v>
      </c>
      <c r="D92" s="273">
        <f t="shared" si="18"/>
        <v>0.5256571816372082</v>
      </c>
      <c r="E92" s="81">
        <v>188381849</v>
      </c>
      <c r="F92" s="31">
        <f t="shared" si="12"/>
        <v>2.9889795945874851</v>
      </c>
      <c r="G92" s="273">
        <f t="shared" si="19"/>
        <v>0.6274793451468923</v>
      </c>
      <c r="H92" s="274">
        <f t="shared" si="16"/>
        <v>14105467</v>
      </c>
      <c r="I92" s="275">
        <f t="shared" si="17"/>
        <v>8.0937341239962137</v>
      </c>
      <c r="J92" s="81">
        <v>181626464</v>
      </c>
      <c r="K92" s="31">
        <f t="shared" si="13"/>
        <v>2.8063009117952999</v>
      </c>
      <c r="L92" s="273">
        <f t="shared" si="20"/>
        <v>0.57474910287649128</v>
      </c>
      <c r="M92" s="81">
        <v>182599052</v>
      </c>
      <c r="N92" s="31"/>
      <c r="O92" s="273">
        <f t="shared" si="21"/>
        <v>0.5492196348542725</v>
      </c>
    </row>
    <row r="93" spans="1:15">
      <c r="A93" s="286" t="s">
        <v>120</v>
      </c>
      <c r="B93" s="287">
        <v>2265781</v>
      </c>
      <c r="C93" s="302">
        <f t="shared" si="11"/>
        <v>3.9081545699816034E-2</v>
      </c>
      <c r="D93" s="273">
        <f t="shared" si="18"/>
        <v>6.8341105145683784E-3</v>
      </c>
      <c r="E93" s="287">
        <v>3739575</v>
      </c>
      <c r="F93" s="31">
        <f t="shared" si="12"/>
        <v>5.9334343657649814E-2</v>
      </c>
      <c r="G93" s="273">
        <f t="shared" si="19"/>
        <v>1.2456115515288788E-2</v>
      </c>
      <c r="H93" s="274">
        <f t="shared" si="16"/>
        <v>1473794</v>
      </c>
      <c r="I93" s="275">
        <f t="shared" si="17"/>
        <v>65.045739195447396</v>
      </c>
      <c r="J93" s="287">
        <v>3511123</v>
      </c>
      <c r="K93" s="31">
        <f t="shared" si="13"/>
        <v>5.4250176209593826E-2</v>
      </c>
      <c r="L93" s="273">
        <f t="shared" si="20"/>
        <v>1.1110797126673205E-2</v>
      </c>
      <c r="M93" s="287">
        <v>3156693</v>
      </c>
      <c r="N93" s="31"/>
      <c r="O93" s="273">
        <f t="shared" si="21"/>
        <v>9.4946701958071398E-3</v>
      </c>
    </row>
    <row r="94" spans="1:15">
      <c r="A94" s="67" t="s">
        <v>16</v>
      </c>
      <c r="B94" s="83">
        <v>5862260</v>
      </c>
      <c r="C94" s="301">
        <f t="shared" si="11"/>
        <v>0.10111576630495336</v>
      </c>
      <c r="D94" s="273">
        <f t="shared" si="18"/>
        <v>1.768190866863727E-2</v>
      </c>
      <c r="E94" s="83">
        <v>2877058</v>
      </c>
      <c r="F94" s="31">
        <f t="shared" si="12"/>
        <v>4.5649130742127293E-2</v>
      </c>
      <c r="G94" s="273">
        <f t="shared" si="19"/>
        <v>9.5831656785024324E-3</v>
      </c>
      <c r="H94" s="274">
        <f t="shared" si="16"/>
        <v>-2985202</v>
      </c>
      <c r="I94" s="275">
        <f t="shared" si="17"/>
        <v>-50.922374647320318</v>
      </c>
      <c r="J94" s="83">
        <v>1260016</v>
      </c>
      <c r="K94" s="31">
        <f t="shared" si="13"/>
        <v>1.9468440731614235E-2</v>
      </c>
      <c r="L94" s="273">
        <f t="shared" si="20"/>
        <v>3.9872662257523488E-3</v>
      </c>
      <c r="M94" s="83">
        <v>122839</v>
      </c>
      <c r="N94" s="31"/>
      <c r="O94" s="273">
        <f t="shared" si="21"/>
        <v>3.6947393749812014E-4</v>
      </c>
    </row>
    <row r="95" spans="1:15">
      <c r="A95" s="78" t="s">
        <v>129</v>
      </c>
      <c r="B95" s="79">
        <v>6913126</v>
      </c>
      <c r="C95" s="31">
        <f t="shared" si="11"/>
        <v>0.11924173152550331</v>
      </c>
      <c r="D95" s="273">
        <f t="shared" si="18"/>
        <v>2.0851559389515596E-2</v>
      </c>
      <c r="E95" s="79">
        <v>7054513</v>
      </c>
      <c r="F95" s="31">
        <f t="shared" si="12"/>
        <v>0.1119311415546842</v>
      </c>
      <c r="G95" s="273">
        <f t="shared" si="19"/>
        <v>2.3497811604823129E-2</v>
      </c>
      <c r="H95" s="274">
        <f t="shared" si="16"/>
        <v>141387</v>
      </c>
      <c r="I95" s="275">
        <f t="shared" si="17"/>
        <v>2.045196340989591</v>
      </c>
      <c r="J95" s="79">
        <v>7054513</v>
      </c>
      <c r="K95" s="31">
        <f t="shared" si="13"/>
        <v>0.10899890813362857</v>
      </c>
      <c r="L95" s="273">
        <f t="shared" si="20"/>
        <v>2.2323701781589191E-2</v>
      </c>
      <c r="M95" s="79">
        <v>7038013</v>
      </c>
      <c r="N95" s="31"/>
      <c r="O95" s="273">
        <f t="shared" si="21"/>
        <v>2.1168866363882457E-2</v>
      </c>
    </row>
    <row r="96" spans="1:15">
      <c r="A96" s="62" t="s">
        <v>15</v>
      </c>
      <c r="B96" s="81">
        <v>6872298</v>
      </c>
      <c r="C96" s="292">
        <f t="shared" si="11"/>
        <v>0.11853750576501186</v>
      </c>
      <c r="D96" s="273">
        <f t="shared" si="18"/>
        <v>2.0728412861193223E-2</v>
      </c>
      <c r="E96" s="81">
        <v>7054513</v>
      </c>
      <c r="F96" s="31">
        <f t="shared" si="12"/>
        <v>0.1119311415546842</v>
      </c>
      <c r="G96" s="273">
        <f t="shared" si="19"/>
        <v>2.3497811604823129E-2</v>
      </c>
      <c r="H96" s="274">
        <f t="shared" si="16"/>
        <v>182215</v>
      </c>
      <c r="I96" s="275">
        <f t="shared" si="17"/>
        <v>2.6514420649395731</v>
      </c>
      <c r="J96" s="81">
        <v>7054513</v>
      </c>
      <c r="K96" s="31">
        <f t="shared" si="13"/>
        <v>0.10899890813362857</v>
      </c>
      <c r="L96" s="273">
        <f t="shared" si="20"/>
        <v>2.2323701781589191E-2</v>
      </c>
      <c r="M96" s="81">
        <v>7038013</v>
      </c>
      <c r="N96" s="31"/>
      <c r="O96" s="273">
        <f t="shared" si="21"/>
        <v>2.1168866363882457E-2</v>
      </c>
    </row>
    <row r="97" spans="1:15">
      <c r="A97" s="67" t="s">
        <v>16</v>
      </c>
      <c r="B97" s="83">
        <v>40828</v>
      </c>
      <c r="C97" s="301">
        <f t="shared" si="11"/>
        <v>7.042257604914548E-4</v>
      </c>
      <c r="D97" s="273">
        <f t="shared" si="18"/>
        <v>1.2314652832237438E-4</v>
      </c>
      <c r="E97" s="83"/>
      <c r="F97" s="296">
        <f t="shared" si="12"/>
        <v>0</v>
      </c>
      <c r="G97" s="273">
        <f t="shared" si="19"/>
        <v>0</v>
      </c>
      <c r="H97" s="274">
        <f t="shared" si="16"/>
        <v>-40828</v>
      </c>
      <c r="I97" s="275">
        <f t="shared" si="17"/>
        <v>-100</v>
      </c>
      <c r="J97" s="83"/>
      <c r="K97" s="296">
        <f t="shared" si="13"/>
        <v>0</v>
      </c>
      <c r="L97" s="273">
        <f t="shared" si="20"/>
        <v>0</v>
      </c>
      <c r="M97" s="83"/>
      <c r="N97" s="296"/>
      <c r="O97" s="273">
        <f t="shared" si="21"/>
        <v>0</v>
      </c>
    </row>
    <row r="98" spans="1:15">
      <c r="A98" s="94" t="s">
        <v>40</v>
      </c>
      <c r="B98" s="79">
        <v>1631255</v>
      </c>
      <c r="C98" s="31">
        <f t="shared" si="11"/>
        <v>2.8136861784326644E-2</v>
      </c>
      <c r="D98" s="273">
        <f t="shared" si="18"/>
        <v>4.9202358689750866E-3</v>
      </c>
      <c r="E98" s="79">
        <v>2051090</v>
      </c>
      <c r="F98" s="31">
        <f t="shared" si="12"/>
        <v>3.2543826218960431E-2</v>
      </c>
      <c r="G98" s="273">
        <f t="shared" si="19"/>
        <v>6.8319565651855305E-3</v>
      </c>
      <c r="H98" s="274">
        <f t="shared" si="16"/>
        <v>419835</v>
      </c>
      <c r="I98" s="275">
        <f t="shared" si="17"/>
        <v>25.736932607103128</v>
      </c>
      <c r="J98" s="79">
        <v>2053139</v>
      </c>
      <c r="K98" s="31">
        <f t="shared" si="13"/>
        <v>3.1722942355704789E-2</v>
      </c>
      <c r="L98" s="273">
        <f t="shared" si="20"/>
        <v>6.4970697129837661E-3</v>
      </c>
      <c r="M98" s="79">
        <v>2053139</v>
      </c>
      <c r="N98" s="31"/>
      <c r="O98" s="273">
        <f t="shared" si="21"/>
        <v>6.1754113153066441E-3</v>
      </c>
    </row>
    <row r="99" spans="1:15">
      <c r="A99" s="62" t="s">
        <v>15</v>
      </c>
      <c r="B99" s="81">
        <v>1625704</v>
      </c>
      <c r="C99" s="292">
        <f t="shared" si="11"/>
        <v>2.8041114816645441E-2</v>
      </c>
      <c r="D99" s="273">
        <f t="shared" si="18"/>
        <v>4.9034927912167464E-3</v>
      </c>
      <c r="E99" s="81">
        <v>2045539</v>
      </c>
      <c r="F99" s="31">
        <f t="shared" si="12"/>
        <v>3.2455750717962695E-2</v>
      </c>
      <c r="G99" s="273">
        <f t="shared" si="19"/>
        <v>6.8134667910199186E-3</v>
      </c>
      <c r="H99" s="274">
        <f t="shared" si="16"/>
        <v>419835</v>
      </c>
      <c r="I99" s="275">
        <f t="shared" si="17"/>
        <v>25.824811896876682</v>
      </c>
      <c r="J99" s="81">
        <v>2053139</v>
      </c>
      <c r="K99" s="31">
        <f t="shared" si="13"/>
        <v>3.1722942355704789E-2</v>
      </c>
      <c r="L99" s="273">
        <f t="shared" si="20"/>
        <v>6.4970697129837661E-3</v>
      </c>
      <c r="M99" s="81">
        <v>2053139</v>
      </c>
      <c r="N99" s="31"/>
      <c r="O99" s="273">
        <f t="shared" si="21"/>
        <v>6.1754113153066441E-3</v>
      </c>
    </row>
    <row r="100" spans="1:15">
      <c r="A100" s="67" t="s">
        <v>16</v>
      </c>
      <c r="B100" s="83">
        <v>5551</v>
      </c>
      <c r="C100" s="306">
        <f t="shared" si="11"/>
        <v>9.5746967681200796E-5</v>
      </c>
      <c r="D100" s="273">
        <f t="shared" si="18"/>
        <v>1.6743077758339869E-5</v>
      </c>
      <c r="E100" s="83">
        <v>5551</v>
      </c>
      <c r="F100" s="306">
        <f t="shared" si="12"/>
        <v>8.8075500997737477E-5</v>
      </c>
      <c r="G100" s="273">
        <f t="shared" si="19"/>
        <v>1.8489774165611885E-5</v>
      </c>
      <c r="H100" s="274">
        <f t="shared" si="16"/>
        <v>0</v>
      </c>
      <c r="I100" s="275">
        <f t="shared" si="17"/>
        <v>0</v>
      </c>
      <c r="J100" s="83"/>
      <c r="K100" s="306">
        <f t="shared" si="13"/>
        <v>0</v>
      </c>
      <c r="L100" s="273">
        <f t="shared" si="20"/>
        <v>0</v>
      </c>
      <c r="M100" s="83"/>
      <c r="N100" s="306"/>
      <c r="O100" s="273">
        <f t="shared" si="21"/>
        <v>0</v>
      </c>
    </row>
    <row r="101" spans="1:15">
      <c r="A101" s="291" t="s">
        <v>130</v>
      </c>
      <c r="B101" s="79">
        <v>6127202</v>
      </c>
      <c r="C101" s="31">
        <f t="shared" si="11"/>
        <v>0.10568564436501331</v>
      </c>
      <c r="D101" s="273">
        <f t="shared" si="18"/>
        <v>1.8481033962719429E-2</v>
      </c>
      <c r="E101" s="79">
        <v>6749474</v>
      </c>
      <c r="F101" s="31">
        <f t="shared" si="12"/>
        <v>0.10709120951561937</v>
      </c>
      <c r="G101" s="273">
        <f t="shared" si="19"/>
        <v>2.2481760042635399E-2</v>
      </c>
      <c r="H101" s="274">
        <f t="shared" si="16"/>
        <v>622272</v>
      </c>
      <c r="I101" s="275">
        <f t="shared" si="17"/>
        <v>10.155891710441395</v>
      </c>
      <c r="J101" s="79">
        <v>6772974</v>
      </c>
      <c r="K101" s="31">
        <f t="shared" si="13"/>
        <v>0.10464886389995381</v>
      </c>
      <c r="L101" s="273">
        <f t="shared" si="20"/>
        <v>2.1432783772665425E-2</v>
      </c>
      <c r="M101" s="79">
        <v>6692516</v>
      </c>
      <c r="N101" s="31"/>
      <c r="O101" s="273">
        <f t="shared" si="21"/>
        <v>2.0129683881252445E-2</v>
      </c>
    </row>
    <row r="102" spans="1:15">
      <c r="A102" s="62" t="s">
        <v>15</v>
      </c>
      <c r="B102" s="81">
        <v>6127202</v>
      </c>
      <c r="C102" s="292">
        <f t="shared" si="11"/>
        <v>0.10568564436501331</v>
      </c>
      <c r="D102" s="273">
        <f t="shared" si="18"/>
        <v>1.8481033962719429E-2</v>
      </c>
      <c r="E102" s="81">
        <v>6749474</v>
      </c>
      <c r="F102" s="31">
        <f t="shared" si="12"/>
        <v>0.10709120951561937</v>
      </c>
      <c r="G102" s="273">
        <f t="shared" si="19"/>
        <v>2.2481760042635399E-2</v>
      </c>
      <c r="H102" s="274">
        <f t="shared" si="16"/>
        <v>622272</v>
      </c>
      <c r="I102" s="275">
        <f t="shared" si="17"/>
        <v>10.155891710441395</v>
      </c>
      <c r="J102" s="81">
        <v>6772974</v>
      </c>
      <c r="K102" s="31">
        <f t="shared" si="13"/>
        <v>0.10464886389995381</v>
      </c>
      <c r="L102" s="273">
        <f t="shared" si="20"/>
        <v>2.1432783772665425E-2</v>
      </c>
      <c r="M102" s="81">
        <v>6692516</v>
      </c>
      <c r="N102" s="31"/>
      <c r="O102" s="273">
        <f t="shared" si="21"/>
        <v>2.0129683881252445E-2</v>
      </c>
    </row>
    <row r="103" spans="1:15">
      <c r="A103" s="307" t="s">
        <v>42</v>
      </c>
      <c r="B103" s="79">
        <v>1219207064</v>
      </c>
      <c r="C103" s="31">
        <f t="shared" si="11"/>
        <v>21.029612565934013</v>
      </c>
      <c r="D103" s="273">
        <f t="shared" si="18"/>
        <v>3.6774056343126014</v>
      </c>
      <c r="E103" s="79">
        <v>1402524058</v>
      </c>
      <c r="F103" s="31">
        <f t="shared" si="12"/>
        <v>22.253289329801802</v>
      </c>
      <c r="G103" s="273">
        <f t="shared" si="19"/>
        <v>4.6716543135034305</v>
      </c>
      <c r="H103" s="274">
        <f t="shared" si="16"/>
        <v>183316994</v>
      </c>
      <c r="I103" s="275">
        <f t="shared" si="17"/>
        <v>15.035755567111764</v>
      </c>
      <c r="J103" s="79">
        <v>1376608802</v>
      </c>
      <c r="K103" s="31">
        <f t="shared" si="13"/>
        <v>21.26990996333021</v>
      </c>
      <c r="L103" s="273">
        <f t="shared" si="20"/>
        <v>4.3562191133191996</v>
      </c>
      <c r="M103" s="79">
        <v>1366158438</v>
      </c>
      <c r="N103" s="31"/>
      <c r="O103" s="273">
        <f t="shared" si="21"/>
        <v>4.1091179294372422</v>
      </c>
    </row>
    <row r="104" spans="1:15">
      <c r="A104" s="62" t="s">
        <v>15</v>
      </c>
      <c r="B104" s="81">
        <v>1204821684</v>
      </c>
      <c r="C104" s="292">
        <f t="shared" si="11"/>
        <v>20.781484928762008</v>
      </c>
      <c r="D104" s="273">
        <f t="shared" si="18"/>
        <v>3.6340160583941605</v>
      </c>
      <c r="E104" s="81">
        <v>1389150618</v>
      </c>
      <c r="F104" s="31">
        <f t="shared" si="12"/>
        <v>22.041098296102799</v>
      </c>
      <c r="G104" s="273">
        <f t="shared" si="19"/>
        <v>4.6271088468456467</v>
      </c>
      <c r="H104" s="274">
        <f t="shared" si="16"/>
        <v>184328934</v>
      </c>
      <c r="I104" s="275">
        <f t="shared" si="17"/>
        <v>15.299270958340429</v>
      </c>
      <c r="J104" s="81">
        <v>1365148086</v>
      </c>
      <c r="K104" s="31">
        <f t="shared" si="13"/>
        <v>21.092831045135629</v>
      </c>
      <c r="L104" s="273">
        <f t="shared" si="20"/>
        <v>4.3199521723996073</v>
      </c>
      <c r="M104" s="81">
        <v>1364929460</v>
      </c>
      <c r="N104" s="31"/>
      <c r="O104" s="273">
        <f t="shared" si="21"/>
        <v>4.1054214214816378</v>
      </c>
    </row>
    <row r="105" spans="1:15">
      <c r="A105" s="286" t="s">
        <v>120</v>
      </c>
      <c r="B105" s="287"/>
      <c r="C105" s="302"/>
      <c r="D105" s="273">
        <f t="shared" si="18"/>
        <v>0</v>
      </c>
      <c r="E105" s="287">
        <v>63162</v>
      </c>
      <c r="F105" s="31"/>
      <c r="G105" s="273">
        <f t="shared" si="19"/>
        <v>2.1038571714076341E-4</v>
      </c>
      <c r="H105" s="274">
        <f t="shared" si="16"/>
        <v>63162</v>
      </c>
      <c r="I105" s="279" t="s">
        <v>121</v>
      </c>
      <c r="J105" s="287">
        <v>63162</v>
      </c>
      <c r="K105" s="31"/>
      <c r="L105" s="273">
        <f t="shared" si="20"/>
        <v>1.9987342172716053E-4</v>
      </c>
      <c r="M105" s="287">
        <v>63162</v>
      </c>
      <c r="N105" s="31"/>
      <c r="O105" s="273">
        <f t="shared" si="21"/>
        <v>1.8997804313171114E-4</v>
      </c>
    </row>
    <row r="106" spans="1:15" s="130" customFormat="1">
      <c r="A106" s="67" t="s">
        <v>16</v>
      </c>
      <c r="B106" s="83">
        <v>14385380</v>
      </c>
      <c r="C106" s="301">
        <f>B106/$B$133*100</f>
        <v>0.24812763717200365</v>
      </c>
      <c r="D106" s="273">
        <f>B106/$B$150/1000000*100</f>
        <v>4.3389575918441219E-2</v>
      </c>
      <c r="E106" s="83">
        <v>13373440</v>
      </c>
      <c r="F106" s="31">
        <f>E106/$E$133*100</f>
        <v>0.21219103369900599</v>
      </c>
      <c r="G106" s="273">
        <f t="shared" si="19"/>
        <v>4.4545466657784298E-2</v>
      </c>
      <c r="H106" s="274">
        <f t="shared" si="16"/>
        <v>-1011940</v>
      </c>
      <c r="I106" s="275">
        <f t="shared" si="17"/>
        <v>-7.0345030857718029</v>
      </c>
      <c r="J106" s="83">
        <v>11460716</v>
      </c>
      <c r="K106" s="31">
        <f>J106/$J$133*100</f>
        <v>0.17707891819458085</v>
      </c>
      <c r="L106" s="273">
        <f t="shared" si="20"/>
        <v>3.6266940919591151E-2</v>
      </c>
      <c r="M106" s="83">
        <v>1228978</v>
      </c>
      <c r="N106" s="31"/>
      <c r="O106" s="273">
        <f t="shared" si="21"/>
        <v>3.6965079556050173E-3</v>
      </c>
    </row>
    <row r="107" spans="1:15">
      <c r="A107" s="291" t="s">
        <v>131</v>
      </c>
      <c r="B107" s="79">
        <v>2908898</v>
      </c>
      <c r="C107" s="31">
        <f>B107/$B$133*100</f>
        <v>5.0174412321006959E-2</v>
      </c>
      <c r="D107" s="273">
        <f>B107/$B$150/1000000*100</f>
        <v>8.7738975689207934E-3</v>
      </c>
      <c r="E107" s="79">
        <v>3608844</v>
      </c>
      <c r="F107" s="31">
        <f>E107/$E$133*100</f>
        <v>5.7260087069479167E-2</v>
      </c>
      <c r="G107" s="273">
        <f t="shared" si="19"/>
        <v>1.2020664845779761E-2</v>
      </c>
      <c r="H107" s="274">
        <f t="shared" si="16"/>
        <v>699946</v>
      </c>
      <c r="I107" s="275">
        <f t="shared" si="17"/>
        <v>24.062239377248702</v>
      </c>
      <c r="J107" s="79">
        <v>2953947</v>
      </c>
      <c r="K107" s="31">
        <f>J107/$J$133*100</f>
        <v>4.5641279232826945E-2</v>
      </c>
      <c r="L107" s="273">
        <f t="shared" si="20"/>
        <v>9.3476377329831332E-3</v>
      </c>
      <c r="M107" s="79">
        <v>2953947</v>
      </c>
      <c r="N107" s="31"/>
      <c r="O107" s="273">
        <f t="shared" si="21"/>
        <v>8.8848527686708582E-3</v>
      </c>
    </row>
    <row r="108" spans="1:15">
      <c r="A108" s="62" t="s">
        <v>15</v>
      </c>
      <c r="B108" s="81">
        <v>2908898</v>
      </c>
      <c r="C108" s="292">
        <f>B108/$B$133*100</f>
        <v>5.0174412321006959E-2</v>
      </c>
      <c r="D108" s="273">
        <f>B108/$B$150/1000000*100</f>
        <v>8.7738975689207934E-3</v>
      </c>
      <c r="E108" s="81">
        <v>3608844</v>
      </c>
      <c r="F108" s="31">
        <f>E108/$E$133*100</f>
        <v>5.7260087069479167E-2</v>
      </c>
      <c r="G108" s="273">
        <f t="shared" si="19"/>
        <v>1.2020664845779761E-2</v>
      </c>
      <c r="H108" s="274">
        <f t="shared" si="16"/>
        <v>699946</v>
      </c>
      <c r="I108" s="275">
        <f t="shared" si="17"/>
        <v>24.062239377248702</v>
      </c>
      <c r="J108" s="81">
        <v>2953947</v>
      </c>
      <c r="K108" s="31">
        <f>J108/$J$133*100</f>
        <v>4.5641279232826945E-2</v>
      </c>
      <c r="L108" s="273">
        <f t="shared" si="20"/>
        <v>9.3476377329831332E-3</v>
      </c>
      <c r="M108" s="81">
        <v>2953947</v>
      </c>
      <c r="N108" s="31"/>
      <c r="O108" s="273">
        <f t="shared" si="21"/>
        <v>8.8848527686708582E-3</v>
      </c>
    </row>
    <row r="109" spans="1:15">
      <c r="A109" s="85" t="s">
        <v>132</v>
      </c>
      <c r="B109" s="79">
        <v>36138259</v>
      </c>
      <c r="C109" s="31">
        <f>B109/$B$133*100</f>
        <v>0.62333430310356031</v>
      </c>
      <c r="D109" s="273">
        <f>B109/$B$150/1000000*100</f>
        <v>0.10900120347469386</v>
      </c>
      <c r="E109" s="79">
        <v>38398506</v>
      </c>
      <c r="F109" s="31">
        <f>E109/$E$133*100</f>
        <v>0.60925376572052392</v>
      </c>
      <c r="G109" s="273">
        <f t="shared" si="19"/>
        <v>0.1279012257677703</v>
      </c>
      <c r="H109" s="274">
        <f t="shared" si="16"/>
        <v>2260247</v>
      </c>
      <c r="I109" s="275">
        <f t="shared" si="17"/>
        <v>6.2544435247973524</v>
      </c>
      <c r="J109" s="79">
        <v>37965553</v>
      </c>
      <c r="K109" s="31">
        <f>J109/$J$133*100</f>
        <v>0.58660375616139726</v>
      </c>
      <c r="L109" s="273">
        <f t="shared" si="20"/>
        <v>0.12014035315338122</v>
      </c>
      <c r="M109" s="79">
        <v>37965553</v>
      </c>
      <c r="N109" s="31"/>
      <c r="O109" s="273">
        <f t="shared" si="21"/>
        <v>0.11419241736096489</v>
      </c>
    </row>
    <row r="110" spans="1:15">
      <c r="A110" s="62" t="s">
        <v>15</v>
      </c>
      <c r="B110" s="81">
        <v>35688752</v>
      </c>
      <c r="C110" s="292">
        <f>B110/$B$133*100</f>
        <v>0.61558093754753918</v>
      </c>
      <c r="D110" s="273">
        <f>B110/$B$150/1000000*100</f>
        <v>0.10764538818845387</v>
      </c>
      <c r="E110" s="81">
        <v>38395730</v>
      </c>
      <c r="F110" s="31">
        <f>E110/$E$133*100</f>
        <v>0.60920972003672469</v>
      </c>
      <c r="G110" s="273">
        <f t="shared" si="19"/>
        <v>0.12789197921524215</v>
      </c>
      <c r="H110" s="274">
        <f t="shared" si="16"/>
        <v>2706978</v>
      </c>
      <c r="I110" s="275">
        <f t="shared" si="17"/>
        <v>7.5849612225162559</v>
      </c>
      <c r="J110" s="81">
        <v>37965553</v>
      </c>
      <c r="K110" s="31">
        <f>J110/$J$133*100</f>
        <v>0.58660375616139726</v>
      </c>
      <c r="L110" s="273">
        <f t="shared" si="20"/>
        <v>0.12014035315338122</v>
      </c>
      <c r="M110" s="81">
        <v>37965553</v>
      </c>
      <c r="N110" s="31"/>
      <c r="O110" s="273">
        <f t="shared" si="21"/>
        <v>0.11419241736096489</v>
      </c>
    </row>
    <row r="111" spans="1:15">
      <c r="A111" s="308" t="s">
        <v>3</v>
      </c>
      <c r="B111" s="81">
        <v>187</v>
      </c>
      <c r="C111" s="292"/>
      <c r="D111" s="273"/>
      <c r="E111" s="81">
        <v>187</v>
      </c>
      <c r="F111" s="31"/>
      <c r="G111" s="273">
        <f t="shared" si="19"/>
        <v>6.22876557191393E-7</v>
      </c>
      <c r="H111" s="274">
        <f t="shared" si="16"/>
        <v>0</v>
      </c>
      <c r="I111" s="279" t="s">
        <v>121</v>
      </c>
      <c r="J111" s="81">
        <v>187</v>
      </c>
      <c r="K111" s="31"/>
      <c r="L111" s="273">
        <f t="shared" si="20"/>
        <v>5.9175342552450877E-7</v>
      </c>
      <c r="M111" s="81">
        <v>187</v>
      </c>
      <c r="N111" s="31"/>
      <c r="O111" s="273">
        <f t="shared" si="21"/>
        <v>5.6245676301621198E-7</v>
      </c>
    </row>
    <row r="112" spans="1:15">
      <c r="A112" s="67" t="s">
        <v>16</v>
      </c>
      <c r="B112" s="83">
        <v>449507</v>
      </c>
      <c r="C112" s="292">
        <f t="shared" ref="C112:C128" si="22">B112/$B$133*100</f>
        <v>7.7533655560211709E-3</v>
      </c>
      <c r="D112" s="273">
        <f t="shared" ref="D112:D141" si="23">B112/$B$150/1000000*100</f>
        <v>1.3558152862399712E-3</v>
      </c>
      <c r="E112" s="83">
        <v>2776</v>
      </c>
      <c r="F112" s="31">
        <f t="shared" ref="F112:F127" si="24">E112/$E$133*100</f>
        <v>4.4045683799264861E-5</v>
      </c>
      <c r="G112" s="273">
        <f t="shared" si="19"/>
        <v>9.2465525281460262E-6</v>
      </c>
      <c r="H112" s="274">
        <f t="shared" si="16"/>
        <v>-446731</v>
      </c>
      <c r="I112" s="275">
        <f t="shared" si="17"/>
        <v>-99.382434533833731</v>
      </c>
      <c r="J112" s="83"/>
      <c r="K112" s="31">
        <f t="shared" ref="K112:K127" si="25">J112/$J$133*100</f>
        <v>0</v>
      </c>
      <c r="L112" s="273">
        <f t="shared" si="20"/>
        <v>0</v>
      </c>
      <c r="M112" s="83"/>
      <c r="N112" s="31"/>
      <c r="O112" s="273">
        <f t="shared" si="21"/>
        <v>0</v>
      </c>
    </row>
    <row r="113" spans="1:15">
      <c r="A113" s="85" t="s">
        <v>45</v>
      </c>
      <c r="B113" s="79">
        <v>1113195</v>
      </c>
      <c r="C113" s="31">
        <f t="shared" si="22"/>
        <v>1.9201053087349002E-2</v>
      </c>
      <c r="D113" s="273">
        <f t="shared" si="23"/>
        <v>3.3576491524401277E-3</v>
      </c>
      <c r="E113" s="79">
        <v>1820194</v>
      </c>
      <c r="F113" s="31">
        <f t="shared" si="24"/>
        <v>2.888029156243483E-2</v>
      </c>
      <c r="G113" s="273">
        <f t="shared" si="19"/>
        <v>6.0628672306974885E-3</v>
      </c>
      <c r="H113" s="274">
        <f t="shared" si="16"/>
        <v>706999</v>
      </c>
      <c r="I113" s="275">
        <f t="shared" si="17"/>
        <v>63.510795503034075</v>
      </c>
      <c r="J113" s="79">
        <v>4075649</v>
      </c>
      <c r="K113" s="31">
        <f t="shared" si="25"/>
        <v>6.2972637648540039E-2</v>
      </c>
      <c r="L113" s="273">
        <f t="shared" si="20"/>
        <v>1.2897215277997531E-2</v>
      </c>
      <c r="M113" s="79">
        <v>1134404</v>
      </c>
      <c r="N113" s="31"/>
      <c r="O113" s="273">
        <f t="shared" si="21"/>
        <v>3.4120492074472884E-3</v>
      </c>
    </row>
    <row r="114" spans="1:15">
      <c r="A114" s="62" t="s">
        <v>15</v>
      </c>
      <c r="B114" s="81">
        <v>1113195</v>
      </c>
      <c r="C114" s="292">
        <f t="shared" si="22"/>
        <v>1.9201053087349002E-2</v>
      </c>
      <c r="D114" s="273">
        <f t="shared" si="23"/>
        <v>3.3576491524401277E-3</v>
      </c>
      <c r="E114" s="81">
        <v>1820194</v>
      </c>
      <c r="F114" s="31">
        <f t="shared" si="24"/>
        <v>2.888029156243483E-2</v>
      </c>
      <c r="G114" s="273">
        <f t="shared" si="19"/>
        <v>6.0628672306974885E-3</v>
      </c>
      <c r="H114" s="274">
        <f t="shared" si="16"/>
        <v>706999</v>
      </c>
      <c r="I114" s="275">
        <f t="shared" si="17"/>
        <v>63.510795503034075</v>
      </c>
      <c r="J114" s="81">
        <v>4075649</v>
      </c>
      <c r="K114" s="31">
        <f t="shared" si="25"/>
        <v>6.2972637648540039E-2</v>
      </c>
      <c r="L114" s="273">
        <f t="shared" si="20"/>
        <v>1.2897215277997531E-2</v>
      </c>
      <c r="M114" s="81">
        <v>1134404</v>
      </c>
      <c r="N114" s="31"/>
      <c r="O114" s="273">
        <f t="shared" si="21"/>
        <v>3.4120492074472884E-3</v>
      </c>
    </row>
    <row r="115" spans="1:15">
      <c r="A115" s="291" t="s">
        <v>133</v>
      </c>
      <c r="B115" s="79">
        <v>107104</v>
      </c>
      <c r="C115" s="31">
        <f t="shared" si="22"/>
        <v>1.8473938437267752E-3</v>
      </c>
      <c r="D115" s="273">
        <f t="shared" si="23"/>
        <v>3.2305000904868191E-4</v>
      </c>
      <c r="E115" s="79">
        <v>81355</v>
      </c>
      <c r="F115" s="31">
        <f t="shared" si="24"/>
        <v>1.2908273074528792E-3</v>
      </c>
      <c r="G115" s="273">
        <f t="shared" si="19"/>
        <v>2.7098461128505761E-4</v>
      </c>
      <c r="H115" s="274">
        <f t="shared" si="16"/>
        <v>-25749</v>
      </c>
      <c r="I115" s="275">
        <f t="shared" si="17"/>
        <v>-24.041118912458913</v>
      </c>
      <c r="J115" s="79"/>
      <c r="K115" s="31">
        <f t="shared" si="25"/>
        <v>0</v>
      </c>
      <c r="L115" s="273">
        <f t="shared" si="20"/>
        <v>0</v>
      </c>
      <c r="M115" s="79"/>
      <c r="N115" s="31"/>
      <c r="O115" s="273">
        <f t="shared" si="21"/>
        <v>0</v>
      </c>
    </row>
    <row r="116" spans="1:15">
      <c r="A116" s="62" t="s">
        <v>15</v>
      </c>
      <c r="B116" s="81">
        <v>107104</v>
      </c>
      <c r="C116" s="292">
        <f t="shared" si="22"/>
        <v>1.8473938437267752E-3</v>
      </c>
      <c r="D116" s="273">
        <f t="shared" si="23"/>
        <v>3.2305000904868191E-4</v>
      </c>
      <c r="E116" s="81">
        <v>81355</v>
      </c>
      <c r="F116" s="31">
        <f t="shared" si="24"/>
        <v>1.2908273074528792E-3</v>
      </c>
      <c r="G116" s="273">
        <f t="shared" si="19"/>
        <v>2.7098461128505761E-4</v>
      </c>
      <c r="H116" s="274">
        <f t="shared" si="16"/>
        <v>-25749</v>
      </c>
      <c r="I116" s="275">
        <f t="shared" si="17"/>
        <v>-24.041118912458913</v>
      </c>
      <c r="J116" s="81"/>
      <c r="K116" s="31">
        <f t="shared" si="25"/>
        <v>0</v>
      </c>
      <c r="L116" s="273">
        <f t="shared" si="20"/>
        <v>0</v>
      </c>
      <c r="M116" s="81"/>
      <c r="N116" s="31"/>
      <c r="O116" s="273">
        <f t="shared" si="21"/>
        <v>0</v>
      </c>
    </row>
    <row r="117" spans="1:15">
      <c r="A117" s="291" t="s">
        <v>134</v>
      </c>
      <c r="B117" s="79">
        <v>30679493</v>
      </c>
      <c r="C117" s="31">
        <f t="shared" si="22"/>
        <v>0.52917824261333557</v>
      </c>
      <c r="D117" s="273">
        <f t="shared" si="23"/>
        <v>9.2536324425408698E-2</v>
      </c>
      <c r="E117" s="79">
        <v>39578344</v>
      </c>
      <c r="F117" s="31">
        <f t="shared" si="24"/>
        <v>0.62797378426604156</v>
      </c>
      <c r="G117" s="273">
        <f t="shared" si="19"/>
        <v>0.13183113716607819</v>
      </c>
      <c r="H117" s="274">
        <f t="shared" si="16"/>
        <v>8898851</v>
      </c>
      <c r="I117" s="275">
        <f t="shared" si="17"/>
        <v>29.005860690070705</v>
      </c>
      <c r="J117" s="79">
        <v>39577344</v>
      </c>
      <c r="K117" s="31">
        <f t="shared" si="25"/>
        <v>0.61150745385670358</v>
      </c>
      <c r="L117" s="273">
        <f t="shared" si="20"/>
        <v>0.12524079617733616</v>
      </c>
      <c r="M117" s="79">
        <v>38851694</v>
      </c>
      <c r="N117" s="31"/>
      <c r="O117" s="273">
        <f t="shared" si="21"/>
        <v>0.11685774355580955</v>
      </c>
    </row>
    <row r="118" spans="1:15">
      <c r="A118" s="62" t="s">
        <v>15</v>
      </c>
      <c r="B118" s="81">
        <v>30679493</v>
      </c>
      <c r="C118" s="292">
        <f t="shared" si="22"/>
        <v>0.52917824261333557</v>
      </c>
      <c r="D118" s="273">
        <f t="shared" si="23"/>
        <v>9.2536324425408698E-2</v>
      </c>
      <c r="E118" s="81">
        <v>39578344</v>
      </c>
      <c r="F118" s="31">
        <f t="shared" si="24"/>
        <v>0.62797378426604156</v>
      </c>
      <c r="G118" s="273">
        <f t="shared" si="19"/>
        <v>0.13183113716607819</v>
      </c>
      <c r="H118" s="274">
        <f t="shared" si="16"/>
        <v>8898851</v>
      </c>
      <c r="I118" s="275">
        <f t="shared" si="17"/>
        <v>29.005860690070705</v>
      </c>
      <c r="J118" s="81">
        <v>39577344</v>
      </c>
      <c r="K118" s="31">
        <f t="shared" si="25"/>
        <v>0.61150745385670358</v>
      </c>
      <c r="L118" s="273">
        <f t="shared" si="20"/>
        <v>0.12524079617733616</v>
      </c>
      <c r="M118" s="81">
        <v>38851694</v>
      </c>
      <c r="N118" s="31"/>
      <c r="O118" s="273">
        <f t="shared" si="21"/>
        <v>0.11685774355580955</v>
      </c>
    </row>
    <row r="119" spans="1:15">
      <c r="A119" s="291" t="s">
        <v>48</v>
      </c>
      <c r="B119" s="79">
        <v>381854199</v>
      </c>
      <c r="C119" s="31">
        <f t="shared" si="22"/>
        <v>6.5864495857654139</v>
      </c>
      <c r="D119" s="273">
        <f t="shared" si="23"/>
        <v>1.151759060746818</v>
      </c>
      <c r="E119" s="79">
        <v>405085822</v>
      </c>
      <c r="F119" s="31">
        <f t="shared" si="24"/>
        <v>6.4273350242713576</v>
      </c>
      <c r="G119" s="273">
        <f t="shared" si="19"/>
        <v>1.3492965891679434</v>
      </c>
      <c r="H119" s="274">
        <f t="shared" si="16"/>
        <v>23231623</v>
      </c>
      <c r="I119" s="275">
        <f t="shared" si="17"/>
        <v>6.0838987919574947</v>
      </c>
      <c r="J119" s="79">
        <v>417739530</v>
      </c>
      <c r="K119" s="31">
        <f t="shared" si="25"/>
        <v>6.4544714361225468</v>
      </c>
      <c r="L119" s="273">
        <f t="shared" si="20"/>
        <v>1.3219187051042689</v>
      </c>
      <c r="M119" s="79">
        <v>417739530</v>
      </c>
      <c r="N119" s="31"/>
      <c r="O119" s="273">
        <f t="shared" si="21"/>
        <v>1.2564728546936565</v>
      </c>
    </row>
    <row r="120" spans="1:15">
      <c r="A120" s="62" t="s">
        <v>15</v>
      </c>
      <c r="B120" s="81">
        <v>381854199</v>
      </c>
      <c r="C120" s="292">
        <f t="shared" si="22"/>
        <v>6.5864495857654139</v>
      </c>
      <c r="D120" s="273">
        <f t="shared" si="23"/>
        <v>1.151759060746818</v>
      </c>
      <c r="E120" s="81">
        <v>405085822</v>
      </c>
      <c r="F120" s="31">
        <f t="shared" si="24"/>
        <v>6.4273350242713576</v>
      </c>
      <c r="G120" s="273">
        <f t="shared" si="19"/>
        <v>1.3492965891679434</v>
      </c>
      <c r="H120" s="274">
        <f t="shared" si="16"/>
        <v>23231623</v>
      </c>
      <c r="I120" s="275">
        <f t="shared" si="17"/>
        <v>6.0838987919574947</v>
      </c>
      <c r="J120" s="81">
        <v>417739530</v>
      </c>
      <c r="K120" s="31">
        <f t="shared" si="25"/>
        <v>6.4544714361225468</v>
      </c>
      <c r="L120" s="273">
        <f t="shared" si="20"/>
        <v>1.3219187051042689</v>
      </c>
      <c r="M120" s="81">
        <v>417739530</v>
      </c>
      <c r="N120" s="31"/>
      <c r="O120" s="273">
        <f t="shared" si="21"/>
        <v>1.2564728546936565</v>
      </c>
    </row>
    <row r="121" spans="1:15">
      <c r="A121" s="291" t="s">
        <v>49</v>
      </c>
      <c r="B121" s="79">
        <v>184539752</v>
      </c>
      <c r="C121" s="31">
        <f t="shared" si="22"/>
        <v>3.1830520033580991</v>
      </c>
      <c r="D121" s="273">
        <f t="shared" si="23"/>
        <v>0.55661383845086565</v>
      </c>
      <c r="E121" s="79">
        <v>199345789</v>
      </c>
      <c r="F121" s="31">
        <f t="shared" si="24"/>
        <v>3.1629400536775836</v>
      </c>
      <c r="G121" s="273">
        <f t="shared" si="19"/>
        <v>0.66399903071081212</v>
      </c>
      <c r="H121" s="274">
        <f t="shared" si="16"/>
        <v>14806037</v>
      </c>
      <c r="I121" s="275">
        <f t="shared" si="17"/>
        <v>8.0232236358483959</v>
      </c>
      <c r="J121" s="79">
        <v>215632429</v>
      </c>
      <c r="K121" s="31">
        <f t="shared" si="25"/>
        <v>3.3317252826952317</v>
      </c>
      <c r="L121" s="273">
        <f t="shared" si="20"/>
        <v>0.68235951077497548</v>
      </c>
      <c r="M121" s="79">
        <v>223676477</v>
      </c>
      <c r="N121" s="31"/>
      <c r="O121" s="273">
        <f t="shared" si="21"/>
        <v>0.67277191024754113</v>
      </c>
    </row>
    <row r="122" spans="1:15">
      <c r="A122" s="62" t="s">
        <v>15</v>
      </c>
      <c r="B122" s="81">
        <v>184539752</v>
      </c>
      <c r="C122" s="292">
        <f t="shared" si="22"/>
        <v>3.1830520033580991</v>
      </c>
      <c r="D122" s="273">
        <f t="shared" si="23"/>
        <v>0.55661383845086565</v>
      </c>
      <c r="E122" s="81">
        <v>199345789</v>
      </c>
      <c r="F122" s="31">
        <f t="shared" si="24"/>
        <v>3.1629400536775836</v>
      </c>
      <c r="G122" s="273">
        <f t="shared" si="19"/>
        <v>0.66399903071081212</v>
      </c>
      <c r="H122" s="274">
        <f t="shared" si="16"/>
        <v>14806037</v>
      </c>
      <c r="I122" s="275">
        <f t="shared" si="17"/>
        <v>8.0232236358483959</v>
      </c>
      <c r="J122" s="81">
        <v>215632429</v>
      </c>
      <c r="K122" s="31">
        <f t="shared" si="25"/>
        <v>3.3317252826952317</v>
      </c>
      <c r="L122" s="273">
        <f t="shared" si="20"/>
        <v>0.68235951077497548</v>
      </c>
      <c r="M122" s="81">
        <v>223676477</v>
      </c>
      <c r="N122" s="31"/>
      <c r="O122" s="273">
        <f t="shared" si="21"/>
        <v>0.67277191024754113</v>
      </c>
    </row>
    <row r="123" spans="1:15" ht="27.75" customHeight="1">
      <c r="A123" s="291" t="s">
        <v>135</v>
      </c>
      <c r="B123" s="79">
        <v>189108863</v>
      </c>
      <c r="C123" s="31">
        <f t="shared" si="22"/>
        <v>3.2618627623652725</v>
      </c>
      <c r="D123" s="273">
        <f t="shared" si="23"/>
        <v>0.5703953157989986</v>
      </c>
      <c r="E123" s="79">
        <f>E124+E131</f>
        <v>632206442</v>
      </c>
      <c r="F123" s="31">
        <f t="shared" si="24"/>
        <v>10.03096723349794</v>
      </c>
      <c r="G123" s="273">
        <f t="shared" si="19"/>
        <v>2.1058105455998932</v>
      </c>
      <c r="H123" s="274">
        <f t="shared" si="16"/>
        <v>443097579</v>
      </c>
      <c r="I123" s="275">
        <f t="shared" si="17"/>
        <v>234.30820320674235</v>
      </c>
      <c r="J123" s="79">
        <f>J124+J131</f>
        <v>1067353936</v>
      </c>
      <c r="K123" s="31">
        <f t="shared" si="25"/>
        <v>16.491629346509232</v>
      </c>
      <c r="L123" s="273">
        <f t="shared" si="20"/>
        <v>3.3775954431821784</v>
      </c>
      <c r="M123" s="79">
        <f>M124+M131</f>
        <v>1325135794</v>
      </c>
      <c r="N123" s="31"/>
      <c r="O123" s="273">
        <f t="shared" si="21"/>
        <v>3.9857304237976359</v>
      </c>
    </row>
    <row r="124" spans="1:15" ht="15.75" customHeight="1">
      <c r="A124" s="62" t="s">
        <v>15</v>
      </c>
      <c r="B124" s="81">
        <v>52931246</v>
      </c>
      <c r="C124" s="292">
        <f t="shared" si="22"/>
        <v>0.91298978564000877</v>
      </c>
      <c r="D124" s="273">
        <f t="shared" si="23"/>
        <v>0.15965266936116307</v>
      </c>
      <c r="E124" s="81">
        <f>E125+E126+E128+E129+E130</f>
        <v>58798203</v>
      </c>
      <c r="F124" s="31">
        <f t="shared" si="24"/>
        <v>0.93292761430222859</v>
      </c>
      <c r="G124" s="273">
        <f t="shared" si="19"/>
        <v>0.19585038638331889</v>
      </c>
      <c r="H124" s="274">
        <f t="shared" si="16"/>
        <v>5866957</v>
      </c>
      <c r="I124" s="275">
        <f t="shared" si="17"/>
        <v>11.084108996791798</v>
      </c>
      <c r="J124" s="81">
        <f>J125+J126+J128+J129+J130</f>
        <v>29094348</v>
      </c>
      <c r="K124" s="31">
        <f t="shared" si="25"/>
        <v>0.44953523579300514</v>
      </c>
      <c r="L124" s="273">
        <f t="shared" si="20"/>
        <v>9.20678079807601E-2</v>
      </c>
      <c r="M124" s="81">
        <f>M125+M126+M128+M129+M130</f>
        <v>48955999</v>
      </c>
      <c r="N124" s="31"/>
      <c r="O124" s="273">
        <f t="shared" si="21"/>
        <v>0.14724937287574819</v>
      </c>
    </row>
    <row r="125" spans="1:15">
      <c r="A125" s="309" t="s">
        <v>51</v>
      </c>
      <c r="B125" s="282">
        <v>14272179</v>
      </c>
      <c r="C125" s="292">
        <f t="shared" si="22"/>
        <v>0.24617507862606963</v>
      </c>
      <c r="D125" s="273">
        <f t="shared" si="23"/>
        <v>4.3048135971526812E-2</v>
      </c>
      <c r="E125" s="282">
        <v>13956619</v>
      </c>
      <c r="F125" s="31">
        <f t="shared" si="24"/>
        <v>0.2214441020824251</v>
      </c>
      <c r="G125" s="273">
        <f t="shared" si="19"/>
        <v>4.6487972153753908E-2</v>
      </c>
      <c r="H125" s="274">
        <f t="shared" si="16"/>
        <v>-315560</v>
      </c>
      <c r="I125" s="275">
        <f t="shared" si="17"/>
        <v>-2.2110148702591204</v>
      </c>
      <c r="J125" s="282">
        <v>7210530</v>
      </c>
      <c r="K125" s="31">
        <f t="shared" si="25"/>
        <v>0.11140951856843596</v>
      </c>
      <c r="L125" s="273">
        <f t="shared" si="20"/>
        <v>2.2817410841429069E-2</v>
      </c>
      <c r="M125" s="282">
        <v>14272179</v>
      </c>
      <c r="N125" s="31"/>
      <c r="O125" s="273">
        <f t="shared" si="21"/>
        <v>4.2927719794267155E-2</v>
      </c>
    </row>
    <row r="126" spans="1:15">
      <c r="A126" s="309" t="s">
        <v>136</v>
      </c>
      <c r="B126" s="282">
        <v>23479067</v>
      </c>
      <c r="C126" s="292">
        <f t="shared" si="22"/>
        <v>0.40498098887295048</v>
      </c>
      <c r="D126" s="273">
        <f t="shared" si="23"/>
        <v>7.0818202931772947E-2</v>
      </c>
      <c r="E126" s="282">
        <v>26518005</v>
      </c>
      <c r="F126" s="31">
        <f t="shared" si="24"/>
        <v>0.4207505991416875</v>
      </c>
      <c r="G126" s="273">
        <f t="shared" si="19"/>
        <v>8.8328575711145163E-2</v>
      </c>
      <c r="H126" s="274">
        <f t="shared" si="16"/>
        <v>3038938</v>
      </c>
      <c r="I126" s="275">
        <f t="shared" si="17"/>
        <v>12.943180408318611</v>
      </c>
      <c r="J126" s="282">
        <v>18611771</v>
      </c>
      <c r="K126" s="31">
        <f t="shared" si="25"/>
        <v>0.28756949167619827</v>
      </c>
      <c r="L126" s="273">
        <f t="shared" si="20"/>
        <v>5.8896145691592038E-2</v>
      </c>
      <c r="M126" s="282">
        <v>25191771</v>
      </c>
      <c r="N126" s="31"/>
      <c r="O126" s="273">
        <f t="shared" si="21"/>
        <v>7.5771561343880647E-2</v>
      </c>
    </row>
    <row r="127" spans="1:15" ht="15" hidden="1" customHeight="1">
      <c r="A127" s="309" t="s">
        <v>137</v>
      </c>
      <c r="B127" s="282"/>
      <c r="C127" s="292">
        <f t="shared" si="22"/>
        <v>0</v>
      </c>
      <c r="D127" s="273">
        <f t="shared" si="23"/>
        <v>0</v>
      </c>
      <c r="E127" s="282"/>
      <c r="F127" s="31">
        <f t="shared" si="24"/>
        <v>0</v>
      </c>
      <c r="G127" s="273">
        <f t="shared" si="19"/>
        <v>0</v>
      </c>
      <c r="H127" s="274">
        <f t="shared" si="16"/>
        <v>0</v>
      </c>
      <c r="I127" s="279" t="s">
        <v>121</v>
      </c>
      <c r="J127" s="282"/>
      <c r="K127" s="31">
        <f t="shared" si="25"/>
        <v>0</v>
      </c>
      <c r="L127" s="273">
        <f t="shared" si="20"/>
        <v>0</v>
      </c>
      <c r="M127" s="282"/>
      <c r="N127" s="31"/>
      <c r="O127" s="273">
        <f t="shared" si="21"/>
        <v>0</v>
      </c>
    </row>
    <row r="128" spans="1:15">
      <c r="A128" s="309" t="s">
        <v>138</v>
      </c>
      <c r="B128" s="282"/>
      <c r="C128" s="292">
        <f t="shared" si="22"/>
        <v>0</v>
      </c>
      <c r="D128" s="273">
        <f t="shared" si="23"/>
        <v>0</v>
      </c>
      <c r="E128" s="282">
        <v>2784151</v>
      </c>
      <c r="F128" s="31"/>
      <c r="G128" s="273">
        <f t="shared" si="19"/>
        <v>9.2737026180800732E-3</v>
      </c>
      <c r="H128" s="274">
        <f t="shared" si="16"/>
        <v>2784151</v>
      </c>
      <c r="I128" s="279" t="s">
        <v>121</v>
      </c>
      <c r="J128" s="81">
        <v>1500000</v>
      </c>
      <c r="K128" s="31"/>
      <c r="L128" s="273">
        <f t="shared" si="20"/>
        <v>4.7466852314800162E-3</v>
      </c>
      <c r="M128" s="81">
        <v>2000000</v>
      </c>
      <c r="N128" s="31"/>
      <c r="O128" s="273">
        <f t="shared" si="21"/>
        <v>6.0155803531145666E-3</v>
      </c>
    </row>
    <row r="129" spans="1:15" s="130" customFormat="1" ht="26.25">
      <c r="A129" s="309" t="s">
        <v>139</v>
      </c>
      <c r="B129" s="282">
        <v>10000000</v>
      </c>
      <c r="C129" s="292"/>
      <c r="D129" s="273">
        <f t="shared" si="23"/>
        <v>3.0162273028895455E-2</v>
      </c>
      <c r="E129" s="282">
        <v>2142808</v>
      </c>
      <c r="F129" s="31"/>
      <c r="G129" s="273">
        <f t="shared" si="19"/>
        <v>7.1374591965891682E-3</v>
      </c>
      <c r="H129" s="274">
        <f t="shared" si="16"/>
        <v>-7857192</v>
      </c>
      <c r="I129" s="275">
        <f t="shared" si="17"/>
        <v>-78.571920000000006</v>
      </c>
      <c r="J129" s="81">
        <v>1772047</v>
      </c>
      <c r="K129" s="31"/>
      <c r="L129" s="273">
        <f t="shared" si="20"/>
        <v>5.6075662162589799E-3</v>
      </c>
      <c r="M129" s="81">
        <v>3892049</v>
      </c>
      <c r="N129" s="31"/>
      <c r="O129" s="273">
        <f t="shared" si="21"/>
        <v>1.1706466748879598E-2</v>
      </c>
    </row>
    <row r="130" spans="1:15" s="130" customFormat="1">
      <c r="A130" s="309" t="s">
        <v>140</v>
      </c>
      <c r="B130" s="282">
        <v>5180000</v>
      </c>
      <c r="C130" s="292"/>
      <c r="D130" s="273">
        <f t="shared" si="23"/>
        <v>1.5624057428967848E-2</v>
      </c>
      <c r="E130" s="282">
        <v>13396620</v>
      </c>
      <c r="F130" s="31"/>
      <c r="G130" s="273">
        <f t="shared" si="19"/>
        <v>4.4622676703750586E-2</v>
      </c>
      <c r="H130" s="274">
        <f t="shared" si="16"/>
        <v>8216620</v>
      </c>
      <c r="I130" s="275">
        <f t="shared" si="17"/>
        <v>158.62200772200777</v>
      </c>
      <c r="J130" s="81"/>
      <c r="K130" s="31"/>
      <c r="L130" s="273">
        <f t="shared" si="20"/>
        <v>0</v>
      </c>
      <c r="M130" s="81">
        <v>3600000</v>
      </c>
      <c r="N130" s="31"/>
      <c r="O130" s="273">
        <f t="shared" si="21"/>
        <v>1.0828044635606221E-2</v>
      </c>
    </row>
    <row r="131" spans="1:15" s="35" customFormat="1">
      <c r="A131" s="67" t="s">
        <v>16</v>
      </c>
      <c r="B131" s="83">
        <v>136177617</v>
      </c>
      <c r="C131" s="301">
        <f>B131/$B$133*100</f>
        <v>2.3488729767252634</v>
      </c>
      <c r="D131" s="273">
        <f t="shared" si="23"/>
        <v>0.41074264643783553</v>
      </c>
      <c r="E131" s="83">
        <v>573408239</v>
      </c>
      <c r="F131" s="31">
        <f>E131/$E$133*100</f>
        <v>9.0980396191957116</v>
      </c>
      <c r="G131" s="273">
        <f t="shared" si="19"/>
        <v>1.9099601592165745</v>
      </c>
      <c r="H131" s="274">
        <f t="shared" si="16"/>
        <v>437230622</v>
      </c>
      <c r="I131" s="275">
        <f t="shared" si="17"/>
        <v>321.07377969464687</v>
      </c>
      <c r="J131" s="83">
        <v>1038259588</v>
      </c>
      <c r="K131" s="31">
        <f>J131/$J$133*100</f>
        <v>16.042094110716228</v>
      </c>
      <c r="L131" s="273">
        <f t="shared" si="20"/>
        <v>3.2855276352014178</v>
      </c>
      <c r="M131" s="83">
        <v>1276179795</v>
      </c>
      <c r="N131" s="31"/>
      <c r="O131" s="273">
        <f t="shared" si="21"/>
        <v>3.8384810509218878</v>
      </c>
    </row>
    <row r="132" spans="1:15" s="134" customFormat="1">
      <c r="A132" s="310" t="s">
        <v>14</v>
      </c>
      <c r="B132" s="311">
        <f>B133+B135</f>
        <v>7268579153</v>
      </c>
      <c r="C132" s="312">
        <f>B132/$B$133*100</f>
        <v>125.37280008116389</v>
      </c>
      <c r="D132" s="313">
        <f t="shared" si="23"/>
        <v>21.92368689449237</v>
      </c>
      <c r="E132" s="311">
        <f>E133+E135</f>
        <v>7870488375</v>
      </c>
      <c r="F132" s="312">
        <f>E132/$E$133*100</f>
        <v>124.87789708610948</v>
      </c>
      <c r="G132" s="314">
        <f t="shared" si="19"/>
        <v>26.215736376657116</v>
      </c>
      <c r="H132" s="315">
        <f>E132-B132</f>
        <v>601909222</v>
      </c>
      <c r="I132" s="313">
        <f t="shared" si="17"/>
        <v>8.2809749929127605</v>
      </c>
      <c r="J132" s="311">
        <f>J133+J135</f>
        <v>8086262846</v>
      </c>
      <c r="K132" s="312">
        <f>J132/$J$133*100</f>
        <v>124.94042056418748</v>
      </c>
      <c r="L132" s="314">
        <f t="shared" si="20"/>
        <v>25.588629619315846</v>
      </c>
      <c r="M132" s="311">
        <f>M133+M135</f>
        <v>7894940034</v>
      </c>
      <c r="N132" s="312">
        <f>M132/$M$133*100</f>
        <v>124.14997559911585</v>
      </c>
      <c r="O132" s="314">
        <f t="shared" si="21"/>
        <v>23.746323078774022</v>
      </c>
    </row>
    <row r="133" spans="1:15" s="132" customFormat="1">
      <c r="A133" s="62" t="s">
        <v>15</v>
      </c>
      <c r="B133" s="63">
        <f>B5+B8+B11+B15+B17+B20+B23+B25+B30+B36+B43+B50+B57+B63+B69+B74+B80+B85+B92+B96+B99+B102+B104+B108+B110+B114+B116+B118+B120+B122+B124</f>
        <v>5797572638</v>
      </c>
      <c r="C133" s="292">
        <f>B133/$B$133*100</f>
        <v>100</v>
      </c>
      <c r="D133" s="273">
        <f t="shared" si="23"/>
        <v>17.486796881220972</v>
      </c>
      <c r="E133" s="63">
        <f>E5+E8+E11+E15+E17+E20+E23+E25+E30+E36+E43+E50+E57+E63+E69+E74+E80+E85+E92+E96+E99+E102+E104+E108+E110+E114+E116+E118+E120+E122+E124</f>
        <v>6302547175</v>
      </c>
      <c r="F133" s="299">
        <f>E133/$E$133*100</f>
        <v>100</v>
      </c>
      <c r="G133" s="273">
        <f t="shared" si="19"/>
        <v>20.99309564652588</v>
      </c>
      <c r="H133" s="316">
        <f t="shared" ref="H133:H137" si="26">E133-B133</f>
        <v>504974537</v>
      </c>
      <c r="I133" s="317">
        <f t="shared" ref="I133:I141" si="27">E133/B133*100-100</f>
        <v>8.710102805614909</v>
      </c>
      <c r="J133" s="63">
        <f>J5+J8+J11+J15+J17+J20+J23+J25+J30+J36+J43+J50+J57+J63+J69+J74+J80+J85+J92+J96+J99+J102+J104+J108+J110+J114+J116+J118+J120+J122+J124</f>
        <v>6472095107</v>
      </c>
      <c r="K133" s="299">
        <f>J133/$J$133*100</f>
        <v>100</v>
      </c>
      <c r="L133" s="273">
        <f t="shared" si="20"/>
        <v>20.48066550742065</v>
      </c>
      <c r="M133" s="63">
        <f>M5+M8+M11+M15+M17+M20+M23+M25+M30+M36+M43+M50+M57+M63+M69+M74+M80+M85+M92+M96+M99+M102+M104+M108+M110+M114+M116+M118+M120+M122+M124</f>
        <v>6359195800</v>
      </c>
      <c r="N133" s="299">
        <f>M133/$M$133*100</f>
        <v>100</v>
      </c>
      <c r="O133" s="273">
        <f t="shared" si="21"/>
        <v>19.127126658044332</v>
      </c>
    </row>
    <row r="134" spans="1:15">
      <c r="A134" s="286" t="s">
        <v>120</v>
      </c>
      <c r="B134" s="287">
        <f>B105+B93+B87+B58+B52+B45+B38+B32+B27+B6</f>
        <v>6105064</v>
      </c>
      <c r="C134" s="318">
        <f>C27+C32+C38+C58+C87</f>
        <v>5.7953029824548447E-2</v>
      </c>
      <c r="D134" s="273">
        <f t="shared" si="23"/>
        <v>1.841426072268806E-2</v>
      </c>
      <c r="E134" s="287">
        <f>E105+E93+E87+E58+E52+E45+E38+E32+E27+E6</f>
        <v>5745791</v>
      </c>
      <c r="F134" s="318">
        <f>F27+F32+F38+F58+F87</f>
        <v>2.1076367429173584E-2</v>
      </c>
      <c r="G134" s="273">
        <f t="shared" si="19"/>
        <v>1.9138601692092465E-2</v>
      </c>
      <c r="H134" s="316">
        <f t="shared" si="26"/>
        <v>-359273</v>
      </c>
      <c r="I134" s="317">
        <f t="shared" si="27"/>
        <v>-5.8848359329238775</v>
      </c>
      <c r="J134" s="287">
        <f>J105+J93+J87+J58+J52+J45+J38+J32+J27+J6</f>
        <v>4844243</v>
      </c>
      <c r="K134" s="318">
        <f>K27+K32+K38+K58+K87</f>
        <v>1.7759844084442006E-2</v>
      </c>
      <c r="L134" s="273">
        <f t="shared" si="20"/>
        <v>1.5329397803866964E-2</v>
      </c>
      <c r="M134" s="287">
        <f>M105+M93+M87+M58+M52+M45+M38+M32+M27+M6</f>
        <v>4048960</v>
      </c>
      <c r="N134" s="318">
        <f>N27+N32+N38+N58+N87</f>
        <v>1.1825284574505473E-2</v>
      </c>
      <c r="O134" s="273">
        <f t="shared" si="21"/>
        <v>1.2178422113273378E-2</v>
      </c>
    </row>
    <row r="135" spans="1:15" s="131" customFormat="1">
      <c r="A135" s="67" t="s">
        <v>16</v>
      </c>
      <c r="B135" s="319">
        <f>B12+B18+B21+B28+B33+B39+B48+B53+B59+B65+B71+B76+B82+B88+B94+B97+B100+B106+B112+B131</f>
        <v>1471006515</v>
      </c>
      <c r="C135" s="319" t="e">
        <f>C12+C18+C21+C28+C33+C39+C48+C53+C59+C65+C71+C76+C82+C88+C94+C97+#REF!+C106+C112+C131</f>
        <v>#REF!</v>
      </c>
      <c r="D135" s="273">
        <f t="shared" si="23"/>
        <v>4.4368900132714</v>
      </c>
      <c r="E135" s="319">
        <f>E12+E18+E21+E28+E33+E39+E48+E53+E59+E65+E71+E76+E82+E88+E94+E97+E100+E106+E112+E131</f>
        <v>1567941200</v>
      </c>
      <c r="F135" s="319" t="e">
        <f>F12+F18+F21+F28+F33+F39+F48+F53+F59+F65+F71+F76+F82+F88+F94+F97+#REF!+F106+F112+F131</f>
        <v>#REF!</v>
      </c>
      <c r="G135" s="273">
        <f t="shared" ref="G135:G141" si="28">E135/$E$150/1000000*100</f>
        <v>5.2226407301312374</v>
      </c>
      <c r="H135" s="316">
        <f t="shared" si="26"/>
        <v>96934685</v>
      </c>
      <c r="I135" s="317">
        <f t="shared" si="27"/>
        <v>6.5896842747837923</v>
      </c>
      <c r="J135" s="319">
        <f>J12+J18+J21+J28+J33+J39+J48+J53+J59+J65+J71+J76+J82+J88+J94+J97+J100+J106+J112+J131</f>
        <v>1614167739</v>
      </c>
      <c r="K135" s="319" t="e">
        <f>K12+K18+K21+K28+K33+K39+K48+K53+K59+K65+K71+K76+K82+K88+K94+K97+#REF!+K106+K112+K131</f>
        <v>#REF!</v>
      </c>
      <c r="L135" s="273">
        <f t="shared" ref="L135:L141" si="29">J135/$J$150/1000000*100</f>
        <v>5.1079641118951935</v>
      </c>
      <c r="M135" s="319">
        <f>M12+M18+M21+M28+M33+M39+M48+M53+M59+M65+M71+M76+M82+M88+M94+M97+M100+M106+M112+M131</f>
        <v>1535744234</v>
      </c>
      <c r="N135" s="319" t="e">
        <f>N12+N18+N21+N28+N33+N39+N48+N53+N59+N65+N71+N76+N82+N88+N94+N97+#REF!+N106+N112+N131</f>
        <v>#REF!</v>
      </c>
      <c r="O135" s="273">
        <f t="shared" ref="O135:O141" si="30">M135/$M$150/1000000*100</f>
        <v>4.6191964207296898</v>
      </c>
    </row>
    <row r="136" spans="1:15" s="136" customFormat="1" ht="25.5">
      <c r="A136" s="297" t="s">
        <v>125</v>
      </c>
      <c r="B136" s="70">
        <f>B40+B54+B60+B66+B72+B77+B83+B89</f>
        <v>21626011</v>
      </c>
      <c r="C136" s="285"/>
      <c r="D136" s="273">
        <f t="shared" si="23"/>
        <v>6.522896483078966E-2</v>
      </c>
      <c r="E136" s="70">
        <f>E40+E54+E60+E66+E72+E77+E83+E89</f>
        <v>23681092</v>
      </c>
      <c r="F136" s="320"/>
      <c r="G136" s="273">
        <f t="shared" si="28"/>
        <v>7.8879128638998069E-2</v>
      </c>
      <c r="H136" s="316">
        <f t="shared" si="26"/>
        <v>2055081</v>
      </c>
      <c r="I136" s="317">
        <f t="shared" si="27"/>
        <v>9.5028204692950453</v>
      </c>
      <c r="J136" s="70">
        <f>J40+J54+J60+J66+J72+J77+J83+J89</f>
        <v>12998820</v>
      </c>
      <c r="K136" s="285">
        <f>J136/$J$133*100</f>
        <v>0.2008440819409609</v>
      </c>
      <c r="L136" s="273">
        <f t="shared" si="29"/>
        <v>4.113420461377805E-2</v>
      </c>
      <c r="M136" s="70">
        <f>M40+M54+M60+M66+M72+M77+M83+M89</f>
        <v>59051857</v>
      </c>
      <c r="N136" s="285">
        <f>M136/$M$133*100</f>
        <v>0.92860573659329682</v>
      </c>
      <c r="O136" s="273">
        <f t="shared" si="30"/>
        <v>0.17761559539206545</v>
      </c>
    </row>
    <row r="137" spans="1:15">
      <c r="A137" s="286" t="s">
        <v>120</v>
      </c>
      <c r="B137" s="287">
        <f>B13+B34+B41+B55+B61+B67+B78+B90</f>
        <v>2731539</v>
      </c>
      <c r="C137" s="319" t="e">
        <f>#REF!+C34+C41+#REF!+C55+C61+C67+C90+#REF!</f>
        <v>#REF!</v>
      </c>
      <c r="D137" s="273">
        <f t="shared" si="23"/>
        <v>8.2389425107076055E-3</v>
      </c>
      <c r="E137" s="287">
        <f>E13+E34+E41+E55+E61+E67+E78+E90</f>
        <v>917286</v>
      </c>
      <c r="F137" s="319" t="e">
        <f>#REF!+F34+F41+#REF!+F55+F61+F67+F90+#REF!</f>
        <v>#REF!</v>
      </c>
      <c r="G137" s="273">
        <f t="shared" si="28"/>
        <v>3.0553793884484713E-3</v>
      </c>
      <c r="H137" s="316">
        <f t="shared" si="26"/>
        <v>-1814253</v>
      </c>
      <c r="I137" s="317">
        <f t="shared" si="27"/>
        <v>-66.418711210054113</v>
      </c>
      <c r="J137" s="287">
        <f>J13+J34+J41+J55+J61+J67+J78+J90</f>
        <v>17463</v>
      </c>
      <c r="K137" s="319" t="e">
        <f>#REF!+K34+K41+#REF!+K55+K61+K67+K90+#REF!</f>
        <v>#REF!</v>
      </c>
      <c r="L137" s="273">
        <f t="shared" si="29"/>
        <v>5.5260909464890356E-5</v>
      </c>
      <c r="M137" s="287">
        <f>M13+M34+M41+M55+M61+M67+M78+M90</f>
        <v>14963</v>
      </c>
      <c r="N137" s="319" t="e">
        <f>#REF!+N34+N41+#REF!+N55+N61+N67+N90+#REF!</f>
        <v>#REF!</v>
      </c>
      <c r="O137" s="273">
        <f t="shared" si="30"/>
        <v>4.5005564411826629E-5</v>
      </c>
    </row>
    <row r="138" spans="1:15" s="133" customFormat="1" ht="15.75" customHeight="1">
      <c r="A138" s="321" t="s">
        <v>141</v>
      </c>
      <c r="B138" s="322">
        <f>B132-B134-B136-B137</f>
        <v>7238116539</v>
      </c>
      <c r="C138" s="323">
        <f>B138/$B$133*100</f>
        <v>124.84736269724337</v>
      </c>
      <c r="D138" s="313">
        <f t="shared" si="23"/>
        <v>21.831804726428182</v>
      </c>
      <c r="E138" s="322">
        <f>E132-E134-E136-E137</f>
        <v>7840144206</v>
      </c>
      <c r="F138" s="323">
        <f>E138/$E$133*100</f>
        <v>124.39643827021413</v>
      </c>
      <c r="G138" s="314">
        <f t="shared" si="28"/>
        <v>26.114663266937583</v>
      </c>
      <c r="H138" s="324">
        <f>E138-B138</f>
        <v>602027667</v>
      </c>
      <c r="I138" s="313">
        <f t="shared" si="27"/>
        <v>8.3174630272418142</v>
      </c>
      <c r="J138" s="322">
        <f>J132-J134-J136-J137</f>
        <v>8068402320</v>
      </c>
      <c r="K138" s="325">
        <f>J138/$J$133*100</f>
        <v>124.66445851936705</v>
      </c>
      <c r="L138" s="314">
        <f t="shared" si="29"/>
        <v>25.532110755988736</v>
      </c>
      <c r="M138" s="322">
        <f>M132-M134-M136-M137</f>
        <v>7831824254</v>
      </c>
      <c r="N138" s="323">
        <f>M138/$M$133*100</f>
        <v>123.15746362142205</v>
      </c>
      <c r="O138" s="314">
        <f t="shared" si="30"/>
        <v>23.556484055704274</v>
      </c>
    </row>
    <row r="139" spans="1:15">
      <c r="A139" s="62" t="s">
        <v>15</v>
      </c>
      <c r="B139" s="63">
        <f>B133-B134</f>
        <v>5791467574</v>
      </c>
      <c r="C139" s="288"/>
      <c r="D139" s="273">
        <f t="shared" si="23"/>
        <v>17.468382620498282</v>
      </c>
      <c r="E139" s="63">
        <f>E133-E134</f>
        <v>6296801384</v>
      </c>
      <c r="F139" s="283"/>
      <c r="G139" s="273">
        <f t="shared" si="28"/>
        <v>20.973957044833789</v>
      </c>
      <c r="H139" s="326">
        <f t="shared" ref="H139:H141" si="31">E139-B139</f>
        <v>505333810</v>
      </c>
      <c r="I139" s="317">
        <f t="shared" si="27"/>
        <v>8.7254880311965763</v>
      </c>
      <c r="J139" s="63">
        <f>J133-J134</f>
        <v>6467250864</v>
      </c>
      <c r="K139" s="283">
        <f>J139/$J$133*100</f>
        <v>99.925151857012111</v>
      </c>
      <c r="L139" s="273">
        <f t="shared" si="29"/>
        <v>20.465336109616786</v>
      </c>
      <c r="M139" s="63">
        <f>M133-M134</f>
        <v>6355146840</v>
      </c>
      <c r="N139" s="283">
        <f>M139/$M$133*100</f>
        <v>99.93632905594761</v>
      </c>
      <c r="O139" s="273">
        <f t="shared" si="30"/>
        <v>19.114948235931063</v>
      </c>
    </row>
    <row r="140" spans="1:15" ht="15.75" customHeight="1">
      <c r="A140" s="327" t="s">
        <v>3</v>
      </c>
      <c r="B140" s="282">
        <f>B9+B26+B31+B37+B44+B51+B64+B70+B75+B81+B86</f>
        <v>200249374</v>
      </c>
      <c r="C140" s="304"/>
      <c r="D140" s="273">
        <f t="shared" si="23"/>
        <v>0.60399762924533995</v>
      </c>
      <c r="E140" s="282">
        <f>E9+E26+E31+E37+E44+E51+E64+E70+E75+E81+E86</f>
        <v>253822837</v>
      </c>
      <c r="F140" s="328"/>
      <c r="G140" s="273">
        <f t="shared" si="28"/>
        <v>0.84545612217707022</v>
      </c>
      <c r="H140" s="329">
        <f t="shared" si="31"/>
        <v>53573463</v>
      </c>
      <c r="I140" s="317">
        <f t="shared" si="27"/>
        <v>26.75337352115767</v>
      </c>
      <c r="J140" s="282">
        <f>J9+J26+J31+J37+J44+J51+J64+J70+J75+J81+J86</f>
        <v>246885962</v>
      </c>
      <c r="K140" s="328">
        <f>J140/$J$133*100</f>
        <v>3.8146219719944545</v>
      </c>
      <c r="L140" s="273">
        <f t="shared" si="29"/>
        <v>0.78125996645675766</v>
      </c>
      <c r="M140" s="282">
        <f>M9+M26+M31+M37+M44+M51+M64+M70+M75+M81+M86</f>
        <v>245215842</v>
      </c>
      <c r="N140" s="328">
        <f>M140/$M$133*100</f>
        <v>3.8560825883046408</v>
      </c>
      <c r="O140" s="273">
        <f t="shared" si="30"/>
        <v>0.73755780070382293</v>
      </c>
    </row>
    <row r="141" spans="1:15">
      <c r="A141" s="67" t="s">
        <v>16</v>
      </c>
      <c r="B141" s="330">
        <f>B135-B136-B137</f>
        <v>1446648965</v>
      </c>
      <c r="C141" s="301">
        <f>B141/$B$133*100</f>
        <v>24.952666492145124</v>
      </c>
      <c r="D141" s="273">
        <f t="shared" si="23"/>
        <v>4.363422105929903</v>
      </c>
      <c r="E141" s="330">
        <f>E135-E136-E137</f>
        <v>1543342822</v>
      </c>
      <c r="F141" s="31">
        <f>E141/$E$133*100</f>
        <v>24.487604442246795</v>
      </c>
      <c r="G141" s="273">
        <f t="shared" si="28"/>
        <v>5.1407062221037902</v>
      </c>
      <c r="H141" s="331">
        <f t="shared" si="31"/>
        <v>96693857</v>
      </c>
      <c r="I141" s="317">
        <f t="shared" si="27"/>
        <v>6.6839889523579075</v>
      </c>
      <c r="J141" s="330">
        <f>J135-J136-J137</f>
        <v>1601151456</v>
      </c>
      <c r="K141" s="332">
        <f>J141/$J$133*100</f>
        <v>24.739306662354956</v>
      </c>
      <c r="L141" s="273">
        <f t="shared" si="29"/>
        <v>5.0667746463719503</v>
      </c>
      <c r="M141" s="330">
        <f>M135-M136-M137</f>
        <v>1476677414</v>
      </c>
      <c r="N141" s="332">
        <f>M141/$M$133*100</f>
        <v>23.221134565474458</v>
      </c>
      <c r="O141" s="273">
        <f t="shared" si="30"/>
        <v>4.4415358197732129</v>
      </c>
    </row>
    <row r="142" spans="1:15">
      <c r="A142" s="164"/>
      <c r="B142" s="169"/>
      <c r="C142" s="166"/>
      <c r="D142" s="163"/>
      <c r="E142" s="169"/>
      <c r="F142" s="165"/>
      <c r="G142" s="163"/>
      <c r="H142" s="169"/>
      <c r="I142" s="167"/>
      <c r="J142" s="169"/>
      <c r="K142" s="168"/>
      <c r="L142" s="163"/>
      <c r="M142" s="169"/>
      <c r="N142" s="168"/>
      <c r="O142" s="163"/>
    </row>
    <row r="143" spans="1:15">
      <c r="A143" s="109"/>
      <c r="B143" s="138"/>
      <c r="C143" s="27"/>
      <c r="D143" s="145"/>
      <c r="E143" s="54"/>
      <c r="F143" s="27"/>
      <c r="G143" s="145"/>
      <c r="H143" s="144"/>
      <c r="I143" s="142"/>
      <c r="J143" s="54"/>
      <c r="K143" s="27"/>
      <c r="L143" s="147"/>
      <c r="M143" s="27"/>
      <c r="N143" s="27"/>
      <c r="O143" s="147"/>
    </row>
    <row r="144" spans="1:15">
      <c r="A144" s="399"/>
      <c r="B144" s="399"/>
      <c r="C144" s="399"/>
      <c r="D144" s="399"/>
      <c r="E144" s="399"/>
      <c r="F144" s="399"/>
      <c r="G144" s="399"/>
      <c r="H144" s="399"/>
      <c r="I144" s="399"/>
      <c r="J144" s="27"/>
      <c r="K144" s="27"/>
      <c r="L144" s="147"/>
      <c r="M144" s="27"/>
      <c r="N144" s="27"/>
      <c r="O144" s="147"/>
    </row>
    <row r="145" spans="1:15">
      <c r="A145" s="399" t="s">
        <v>62</v>
      </c>
      <c r="B145" s="399"/>
      <c r="C145" s="399"/>
      <c r="D145" s="399"/>
      <c r="E145" s="399"/>
      <c r="F145" s="399"/>
      <c r="G145" s="399"/>
      <c r="H145" s="399"/>
      <c r="I145" s="399"/>
      <c r="J145" s="149"/>
      <c r="K145" s="149"/>
      <c r="L145" s="146"/>
      <c r="M145" s="149"/>
      <c r="N145" s="149"/>
      <c r="O145" s="146"/>
    </row>
    <row r="146" spans="1:15">
      <c r="A146" s="162"/>
      <c r="B146" s="139"/>
      <c r="C146" s="25"/>
      <c r="D146" s="140"/>
      <c r="E146" s="25"/>
      <c r="F146" s="25"/>
      <c r="G146" s="140"/>
      <c r="H146" s="144"/>
      <c r="I146" s="142"/>
      <c r="J146" s="25"/>
      <c r="K146" s="25"/>
      <c r="L146" s="143"/>
      <c r="M146" s="25"/>
      <c r="N146" s="25"/>
      <c r="O146" s="143"/>
    </row>
    <row r="147" spans="1:15" ht="63.75">
      <c r="A147" s="236" t="s">
        <v>5</v>
      </c>
      <c r="B147" s="173" t="s">
        <v>67</v>
      </c>
      <c r="C147" s="173" t="s">
        <v>0</v>
      </c>
      <c r="D147" s="173" t="s">
        <v>1</v>
      </c>
      <c r="E147" s="173" t="s">
        <v>68</v>
      </c>
      <c r="F147" s="173" t="s">
        <v>0</v>
      </c>
      <c r="G147" s="173" t="s">
        <v>1</v>
      </c>
      <c r="H147" s="173" t="s">
        <v>69</v>
      </c>
      <c r="I147" s="173" t="s">
        <v>70</v>
      </c>
      <c r="J147" s="173" t="s">
        <v>71</v>
      </c>
      <c r="K147" s="173" t="s">
        <v>0</v>
      </c>
      <c r="L147" s="173" t="s">
        <v>1</v>
      </c>
      <c r="M147" s="173" t="s">
        <v>72</v>
      </c>
      <c r="N147" s="201" t="s">
        <v>0</v>
      </c>
      <c r="O147" s="201" t="s">
        <v>1</v>
      </c>
    </row>
    <row r="148" spans="1:15">
      <c r="A148" s="333" t="s">
        <v>128</v>
      </c>
      <c r="B148" s="225">
        <v>2976975860</v>
      </c>
      <c r="C148" s="226">
        <f>B148/B148*100</f>
        <v>100</v>
      </c>
      <c r="D148" s="227">
        <f>B148/B150/1000000*100</f>
        <v>8.9792358689750866</v>
      </c>
      <c r="E148" s="225">
        <v>3172584389</v>
      </c>
      <c r="F148" s="226">
        <f>E148/E148*100</f>
        <v>100</v>
      </c>
      <c r="G148" s="227">
        <f>E148/E150/1000000*100</f>
        <v>10.567531773366198</v>
      </c>
      <c r="H148" s="228">
        <f>E148-B148</f>
        <v>195608529</v>
      </c>
      <c r="I148" s="229">
        <f>E148/B148*100-100</f>
        <v>6.570712635876049</v>
      </c>
      <c r="J148" s="228">
        <v>3226615203</v>
      </c>
      <c r="K148" s="226">
        <f>J148/J148*100</f>
        <v>100</v>
      </c>
      <c r="L148" s="230">
        <f>J148/$J$150/1000000*100</f>
        <v>10.210484487832664</v>
      </c>
      <c r="M148" s="228">
        <v>3381005800</v>
      </c>
      <c r="N148" s="226">
        <f>M148/M148*100</f>
        <v>100</v>
      </c>
      <c r="O148" s="230">
        <f>M148/$M$150/1000000*100</f>
        <v>10.169356032123199</v>
      </c>
    </row>
    <row r="149" spans="1:15">
      <c r="A149" s="334"/>
      <c r="B149" s="335"/>
      <c r="C149" s="121"/>
      <c r="D149" s="336"/>
      <c r="E149" s="335"/>
      <c r="F149" s="121"/>
      <c r="G149" s="337"/>
      <c r="H149" s="338"/>
      <c r="I149" s="339"/>
      <c r="J149" s="120"/>
      <c r="K149" s="121"/>
      <c r="L149" s="340"/>
      <c r="M149" s="120"/>
      <c r="N149" s="121"/>
      <c r="O149" s="340"/>
    </row>
    <row r="150" spans="1:15">
      <c r="A150" s="234" t="s">
        <v>85</v>
      </c>
      <c r="B150" s="198">
        <v>33154</v>
      </c>
      <c r="C150" s="199"/>
      <c r="D150" s="199"/>
      <c r="E150" s="198">
        <v>30022</v>
      </c>
      <c r="F150" s="127"/>
      <c r="G150" s="127"/>
      <c r="H150" s="127"/>
      <c r="I150" s="127"/>
      <c r="J150" s="198">
        <v>31601</v>
      </c>
      <c r="K150" s="127"/>
      <c r="L150" s="127"/>
      <c r="M150" s="198">
        <v>33247</v>
      </c>
      <c r="N150" s="235"/>
      <c r="O150" s="341"/>
    </row>
    <row r="151" spans="1:15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</row>
    <row r="153" spans="1:15">
      <c r="E153" s="20"/>
    </row>
  </sheetData>
  <autoFilter ref="A1:O163"/>
  <mergeCells count="3">
    <mergeCell ref="A2:I2"/>
    <mergeCell ref="A145:I145"/>
    <mergeCell ref="A144:I144"/>
  </mergeCells>
  <pageMargins left="0.39370078740157483" right="0.19685039370078741" top="0.43307086614173229" bottom="0.43307086614173229" header="0.19685039370078741" footer="0.19685039370078741"/>
  <pageSetup paperSize="9" scale="70" firstPageNumber="902" orientation="landscape" useFirstPageNumber="1" r:id="rId1"/>
  <headerFooter scaleWithDoc="0">
    <oddHeader>&amp;C&amp;"Times New Roman,Regular"&amp;12&amp;P</oddHeader>
    <oddFooter>&amp;L&amp;F</oddFooter>
    <firstHeader>&amp;C889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43"/>
  <sheetViews>
    <sheetView showZeros="0" zoomScale="64" zoomScaleNormal="64" workbookViewId="0">
      <selection activeCell="J81" sqref="J81"/>
    </sheetView>
  </sheetViews>
  <sheetFormatPr defaultColWidth="9.140625" defaultRowHeight="15.75"/>
  <cols>
    <col min="1" max="1" width="4.42578125" style="18" customWidth="1"/>
    <col min="2" max="2" width="50.7109375" style="19" customWidth="1"/>
    <col min="3" max="3" width="18.140625" style="18" customWidth="1"/>
    <col min="4" max="4" width="8.140625" style="18" customWidth="1"/>
    <col min="5" max="5" width="7.5703125" style="18" customWidth="1"/>
    <col min="6" max="6" width="17.7109375" style="18" customWidth="1"/>
    <col min="7" max="7" width="8.28515625" style="18" customWidth="1"/>
    <col min="8" max="8" width="8.42578125" style="18" customWidth="1"/>
    <col min="9" max="9" width="16.5703125" style="13" customWidth="1"/>
    <col min="10" max="10" width="16" style="13" customWidth="1"/>
    <col min="11" max="11" width="17.7109375" style="18" customWidth="1"/>
    <col min="12" max="12" width="9.85546875" style="18" customWidth="1"/>
    <col min="13" max="13" width="8.85546875" style="18" customWidth="1"/>
    <col min="14" max="14" width="17.7109375" style="18" customWidth="1"/>
    <col min="15" max="15" width="8.28515625" style="18" customWidth="1"/>
    <col min="16" max="16" width="8.42578125" style="18" customWidth="1"/>
    <col min="17" max="17" width="16" style="13" customWidth="1"/>
    <col min="18" max="18" width="9.140625" style="18"/>
    <col min="19" max="19" width="16" style="18" customWidth="1"/>
    <col min="20" max="20" width="14.7109375" style="18" bestFit="1" customWidth="1"/>
    <col min="21" max="21" width="9.140625" style="18"/>
    <col min="22" max="22" width="14" style="18" customWidth="1"/>
    <col min="23" max="16384" width="9.140625" style="18"/>
  </cols>
  <sheetData>
    <row r="1" spans="1:20" ht="15.75" customHeight="1">
      <c r="A1" s="399" t="s">
        <v>8</v>
      </c>
      <c r="B1" s="399"/>
      <c r="C1" s="399"/>
      <c r="D1" s="399"/>
      <c r="E1" s="399"/>
      <c r="F1" s="399"/>
      <c r="G1" s="399"/>
      <c r="H1" s="399"/>
      <c r="I1" s="399"/>
      <c r="J1" s="399"/>
      <c r="K1" s="110"/>
      <c r="L1" s="110"/>
      <c r="M1" s="110"/>
      <c r="N1" s="110"/>
      <c r="O1" s="110"/>
      <c r="P1" s="110"/>
      <c r="Q1" s="110"/>
    </row>
    <row r="2" spans="1:20">
      <c r="A2" s="40"/>
      <c r="B2" s="26"/>
      <c r="C2" s="40"/>
      <c r="D2" s="40"/>
      <c r="E2" s="40"/>
      <c r="F2" s="40"/>
      <c r="G2" s="40"/>
      <c r="H2" s="40"/>
      <c r="K2" s="40"/>
      <c r="L2" s="40"/>
      <c r="M2" s="40"/>
      <c r="N2" s="40"/>
      <c r="O2" s="40"/>
      <c r="P2" s="40"/>
    </row>
    <row r="3" spans="1:20" ht="63">
      <c r="A3" s="24"/>
      <c r="B3" s="23" t="s">
        <v>5</v>
      </c>
      <c r="C3" s="5" t="s">
        <v>10</v>
      </c>
      <c r="D3" s="5" t="s">
        <v>0</v>
      </c>
      <c r="E3" s="5" t="s">
        <v>1</v>
      </c>
      <c r="F3" s="5" t="s">
        <v>11</v>
      </c>
      <c r="G3" s="5" t="s">
        <v>0</v>
      </c>
      <c r="H3" s="5" t="s">
        <v>1</v>
      </c>
      <c r="I3" s="5" t="s">
        <v>12</v>
      </c>
      <c r="J3" s="5" t="s">
        <v>13</v>
      </c>
      <c r="K3" s="5" t="s">
        <v>55</v>
      </c>
      <c r="L3" s="5" t="s">
        <v>0</v>
      </c>
      <c r="M3" s="5" t="s">
        <v>1</v>
      </c>
      <c r="N3" s="5" t="s">
        <v>56</v>
      </c>
      <c r="O3" s="5" t="s">
        <v>0</v>
      </c>
      <c r="P3" s="5" t="s">
        <v>1</v>
      </c>
      <c r="Q3" s="112"/>
    </row>
    <row r="4" spans="1:20">
      <c r="A4" s="39"/>
      <c r="B4" s="105" t="s">
        <v>14</v>
      </c>
      <c r="C4" s="106">
        <f>C15+C17+C19+C22+C26+C28+C32+C34+C38+C43+C49+C56+C60+C66+C72+C76+C82+C86+C91+C96+C98+C100+C102+C107+C109+C111+C113+C115+C117+C119+C121</f>
        <v>3423810405</v>
      </c>
      <c r="D4" s="38">
        <f>C4/$C$4*100</f>
        <v>100</v>
      </c>
      <c r="E4" s="38">
        <f>C4/$C$135/1000000*100</f>
        <v>23.710598372576175</v>
      </c>
      <c r="F4" s="106">
        <f>F15+F17+F19+F22+F26+F28+F32+F34+F38+F43+F49+F56+F60+F66+F72+F76+F82+F86+F91+F96+F98+F100+F102+F107+F109+F111+F113+F115+F117+F119+F121</f>
        <v>3590027986</v>
      </c>
      <c r="G4" s="38">
        <f>F4/$F$4*100</f>
        <v>100</v>
      </c>
      <c r="H4" s="38">
        <f t="shared" ref="H4:H12" si="0">F4/$F$135/1000000*100</f>
        <v>22.458027499921805</v>
      </c>
      <c r="I4" s="58">
        <f>F4-C4</f>
        <v>166217581</v>
      </c>
      <c r="J4" s="37">
        <f>F4/C4*100-100</f>
        <v>4.8547542456574888</v>
      </c>
      <c r="K4" s="106">
        <f>K15+K17+K19+K22+K26+K28+K32+K34+K38+K43+K49+K56+K60+K66+K72+K76+K82+K86+K91+K96+K98+K100+K102+K107+K109+K111+K113+K115+K117+K119+K121</f>
        <v>3727753352</v>
      </c>
      <c r="L4" s="38">
        <f>K4/$K$4*100</f>
        <v>100</v>
      </c>
      <c r="M4" s="38">
        <f>K4/$K$135/1000000*100</f>
        <v>21.982270031843377</v>
      </c>
      <c r="N4" s="106">
        <f>N15+N17+N19+N22+N26+N28+N32+N34+N38+N43+N49+N56+N60+N66+N72+N76+N82+N86+N91+N96+N98+N100+N102+N107+N109+N111+N113+N115+N117+N119+N121</f>
        <v>3454631178</v>
      </c>
      <c r="O4" s="38">
        <f>N4/$N$4*100</f>
        <v>100</v>
      </c>
      <c r="P4" s="38">
        <f>N4/$N$135/1000000*100</f>
        <v>19.204451561257901</v>
      </c>
      <c r="Q4" s="43"/>
    </row>
    <row r="5" spans="1:20">
      <c r="A5" s="34"/>
      <c r="B5" s="62" t="s">
        <v>15</v>
      </c>
      <c r="C5" s="63">
        <f>C16+C18+C20+C23+C27+C29+C33+C35+C39+C44+C50+C57+C61+C67+C73+C77+C83+C87+C92+C97+C99+C101+C103+C108+C110+C112+C114+C116+C118+C120+C122</f>
        <v>2264569237</v>
      </c>
      <c r="D5" s="38">
        <f t="shared" ref="D5:D68" si="1">C5/$C$4*100</f>
        <v>66.141782666847178</v>
      </c>
      <c r="E5" s="38">
        <f t="shared" ref="E5:E68" si="2">C5/$C$135/1000000*100</f>
        <v>15.682612444598337</v>
      </c>
      <c r="F5" s="63">
        <f>F16+F18+F20+F23+F27+F29+F33+F35+F39+F44+F50+F57+F61+F67+F73+F77+F83+F87+F92+F97+F99+F101+F103+F108+F110+F112+F114+F116+F118+F120+F122</f>
        <v>2425016499</v>
      </c>
      <c r="G5" s="38">
        <f t="shared" ref="G5:G68" si="3">F5/$F$4*100</f>
        <v>67.548679521630888</v>
      </c>
      <c r="H5" s="38">
        <f t="shared" si="0"/>
        <v>15.170101022801916</v>
      </c>
      <c r="I5" s="30">
        <f t="shared" ref="I5:I29" si="4">F5-C5</f>
        <v>160447262</v>
      </c>
      <c r="J5" s="29">
        <f t="shared" ref="J5:J29" si="5">F5/C5*100-100</f>
        <v>7.0851117898498472</v>
      </c>
      <c r="K5" s="63">
        <f>K16+K18+K20+K23+K27+K29+K33+K35+K39+K44+K50+K57+K61+K67+K73+K77+K83+K87+K92+K97+K99+K101+K103+K108+K110+K112+K114+K116+K118+K120+K122</f>
        <v>2654483820</v>
      </c>
      <c r="L5" s="38">
        <f t="shared" ref="L5:L68" si="6">K5/$K$4*100</f>
        <v>71.208676362019148</v>
      </c>
      <c r="M5" s="38">
        <f t="shared" ref="M5:M68" si="7">K5/$K$135/1000000*100</f>
        <v>15.653283524000472</v>
      </c>
      <c r="N5" s="63">
        <f>N16+N18+N20+N23+N27+N29+N33+N35+N39+N44+N50+N57+N61+N67+N73+N77+N83+N87+N92+N97+N99+N101+N103+N108+N110+N112+N114+N116+N118+N120+N122</f>
        <v>2659057216</v>
      </c>
      <c r="O5" s="38">
        <f t="shared" ref="O5:O68" si="8">N5/$N$4*100</f>
        <v>76.970798878142929</v>
      </c>
      <c r="P5" s="38">
        <f t="shared" ref="P5:P68" si="9">N5/$N$135/1000000*100</f>
        <v>14.781819786866199</v>
      </c>
      <c r="Q5" s="43"/>
      <c r="S5" s="107"/>
      <c r="T5" s="20"/>
    </row>
    <row r="6" spans="1:20" ht="26.25">
      <c r="A6" s="34"/>
      <c r="B6" s="65" t="s">
        <v>6</v>
      </c>
      <c r="C6" s="66">
        <f>C36+C62+C68+C88</f>
        <v>1568686</v>
      </c>
      <c r="D6" s="38">
        <f t="shared" si="1"/>
        <v>4.5816964564076086E-2</v>
      </c>
      <c r="E6" s="38">
        <f t="shared" si="2"/>
        <v>1.0863476454293629E-2</v>
      </c>
      <c r="F6" s="66">
        <f>F36+F41+F45+F62+F68+F88</f>
        <v>297760</v>
      </c>
      <c r="G6" s="38">
        <f t="shared" si="3"/>
        <v>8.2940857609236484E-3</v>
      </c>
      <c r="H6" s="38">
        <f t="shared" si="0"/>
        <v>1.8626880610553313E-3</v>
      </c>
      <c r="I6" s="30">
        <f t="shared" si="4"/>
        <v>-1270926</v>
      </c>
      <c r="J6" s="29">
        <f t="shared" si="5"/>
        <v>-81.018508484170837</v>
      </c>
      <c r="K6" s="66">
        <f>K36+K41+K45+K62+K68+K88</f>
        <v>77760</v>
      </c>
      <c r="L6" s="38">
        <f t="shared" si="6"/>
        <v>2.0859749199415383E-3</v>
      </c>
      <c r="M6" s="38">
        <f t="shared" si="7"/>
        <v>4.5854463969807762E-4</v>
      </c>
      <c r="N6" s="66">
        <f>N36+N41+N45+N62+N68+N88</f>
        <v>0</v>
      </c>
      <c r="O6" s="38">
        <f t="shared" si="8"/>
        <v>0</v>
      </c>
      <c r="P6" s="38">
        <f t="shared" si="9"/>
        <v>0</v>
      </c>
      <c r="Q6" s="43"/>
      <c r="T6" s="20"/>
    </row>
    <row r="7" spans="1:20">
      <c r="A7" s="34"/>
      <c r="B7" s="67" t="s">
        <v>16</v>
      </c>
      <c r="C7" s="68">
        <f>C21+C24+C30+C37+C42+C46+C53+C58+C63+C69+C74+C79+C84+C89+C94+C104+C127</f>
        <v>1159241168</v>
      </c>
      <c r="D7" s="38">
        <f t="shared" si="1"/>
        <v>33.85821733315283</v>
      </c>
      <c r="E7" s="38">
        <f t="shared" si="2"/>
        <v>8.0279859279778396</v>
      </c>
      <c r="F7" s="68">
        <f>F21+F24+F30+F37+F42+F46+F53+F58+F63+F69+F74+F79+F84+F89+F94+F104+F127</f>
        <v>1165011487</v>
      </c>
      <c r="G7" s="38">
        <f t="shared" si="3"/>
        <v>32.451320478369105</v>
      </c>
      <c r="H7" s="38">
        <f t="shared" si="0"/>
        <v>7.2879264771198899</v>
      </c>
      <c r="I7" s="30">
        <f t="shared" si="4"/>
        <v>5770319</v>
      </c>
      <c r="J7" s="29">
        <f t="shared" si="5"/>
        <v>0.49776691505489623</v>
      </c>
      <c r="K7" s="68">
        <f>K21+K24+K30+K37+K42+K46+K53+K58+K63+K69+K74+K79+K84+K89+K94+K104+K127</f>
        <v>1073269532</v>
      </c>
      <c r="L7" s="38">
        <f t="shared" si="6"/>
        <v>28.791323637980863</v>
      </c>
      <c r="M7" s="38">
        <f t="shared" si="7"/>
        <v>6.328986507842906</v>
      </c>
      <c r="N7" s="68">
        <f>N21+N24+N30+N37+N42+N46+N53+N58+N63+N69+N74+N79+N84+N89+N94+N104+N127</f>
        <v>795573962</v>
      </c>
      <c r="O7" s="38">
        <f t="shared" si="8"/>
        <v>23.029201121857067</v>
      </c>
      <c r="P7" s="38">
        <f t="shared" si="9"/>
        <v>4.422631774391701</v>
      </c>
      <c r="Q7" s="43"/>
      <c r="S7" s="107"/>
      <c r="T7" s="20"/>
    </row>
    <row r="8" spans="1:20" ht="26.25">
      <c r="A8" s="34"/>
      <c r="B8" s="69" t="s">
        <v>7</v>
      </c>
      <c r="C8" s="70">
        <f>C31+C47+C54+C59+C64+C70+C75+C80+C90+C105+C85+C95</f>
        <v>164783949</v>
      </c>
      <c r="D8" s="38">
        <f t="shared" si="1"/>
        <v>4.8128818336247798</v>
      </c>
      <c r="E8" s="38">
        <f t="shared" si="2"/>
        <v>1.1411630817174514</v>
      </c>
      <c r="F8" s="70">
        <f>F31+F47+F54+F59+F64+F70+F75+F80+F90+F105+F85+F95</f>
        <v>203216325</v>
      </c>
      <c r="G8" s="38">
        <f t="shared" si="3"/>
        <v>5.6605777390171017</v>
      </c>
      <c r="H8" s="38">
        <f t="shared" si="0"/>
        <v>1.2712541052829127</v>
      </c>
      <c r="I8" s="30">
        <f t="shared" si="4"/>
        <v>38432376</v>
      </c>
      <c r="J8" s="29">
        <f t="shared" si="5"/>
        <v>23.322888080561782</v>
      </c>
      <c r="K8" s="70">
        <f>K31+K47+K54+K59+K64+K70+K75+K80+K90+K105+K85+K95</f>
        <v>101246917</v>
      </c>
      <c r="L8" s="38">
        <f t="shared" si="6"/>
        <v>2.7160304730375842</v>
      </c>
      <c r="M8" s="38">
        <f t="shared" si="7"/>
        <v>0.59704515273027481</v>
      </c>
      <c r="N8" s="70">
        <f>N31+N47+N54+N59+N64+N70+N75+N80+N90+N105+N85+N95</f>
        <v>24011778</v>
      </c>
      <c r="O8" s="38">
        <f t="shared" si="8"/>
        <v>0.69506053650280575</v>
      </c>
      <c r="P8" s="38">
        <f t="shared" si="9"/>
        <v>0.13348256405410064</v>
      </c>
      <c r="Q8" s="43"/>
      <c r="S8" s="20"/>
    </row>
    <row r="9" spans="1:20" ht="26.25">
      <c r="A9" s="34"/>
      <c r="B9" s="65" t="s">
        <v>6</v>
      </c>
      <c r="C9" s="71">
        <f>C48+C55+C65+C71+C106</f>
        <v>397587</v>
      </c>
      <c r="D9" s="38">
        <f t="shared" si="1"/>
        <v>1.1612412866652294E-2</v>
      </c>
      <c r="E9" s="38">
        <f t="shared" si="2"/>
        <v>2.7533725761772852E-3</v>
      </c>
      <c r="F9" s="71">
        <f>F48+F55+F65+F71+F106</f>
        <v>657939</v>
      </c>
      <c r="G9" s="38">
        <f t="shared" si="3"/>
        <v>1.8326848775713136E-2</v>
      </c>
      <c r="H9" s="38">
        <f t="shared" si="0"/>
        <v>4.1158487379187392E-3</v>
      </c>
      <c r="I9" s="30">
        <f t="shared" si="4"/>
        <v>260352</v>
      </c>
      <c r="J9" s="29">
        <f t="shared" si="5"/>
        <v>65.483026356495571</v>
      </c>
      <c r="K9" s="71">
        <f>K48+K55+K65+K71+K106</f>
        <v>0</v>
      </c>
      <c r="L9" s="38">
        <f t="shared" si="6"/>
        <v>0</v>
      </c>
      <c r="M9" s="38">
        <f t="shared" si="7"/>
        <v>0</v>
      </c>
      <c r="N9" s="71">
        <f>N48+N55+N65+N71+N106</f>
        <v>0</v>
      </c>
      <c r="O9" s="38">
        <f t="shared" si="8"/>
        <v>0</v>
      </c>
      <c r="P9" s="38">
        <f t="shared" si="9"/>
        <v>0</v>
      </c>
      <c r="Q9" s="43"/>
      <c r="T9" s="20"/>
    </row>
    <row r="10" spans="1:20">
      <c r="A10" s="34"/>
      <c r="B10" s="60" t="s">
        <v>17</v>
      </c>
      <c r="C10" s="61">
        <f>C4-C6-C8-C9</f>
        <v>3257060183</v>
      </c>
      <c r="D10" s="38">
        <f t="shared" si="1"/>
        <v>95.129688788944492</v>
      </c>
      <c r="E10" s="38">
        <f t="shared" si="2"/>
        <v>22.555818441828258</v>
      </c>
      <c r="F10" s="61">
        <f>F4-F6-F8-F9</f>
        <v>3385855962</v>
      </c>
      <c r="G10" s="38">
        <f t="shared" si="3"/>
        <v>94.312801326446262</v>
      </c>
      <c r="H10" s="38">
        <f t="shared" si="0"/>
        <v>21.180794857839917</v>
      </c>
      <c r="I10" s="30">
        <f t="shared" si="4"/>
        <v>128795779</v>
      </c>
      <c r="J10" s="29">
        <f t="shared" si="5"/>
        <v>3.9543567439202008</v>
      </c>
      <c r="K10" s="61">
        <f>K4-K6-K8-K9</f>
        <v>3626428675</v>
      </c>
      <c r="L10" s="38">
        <f t="shared" si="6"/>
        <v>97.281883552042473</v>
      </c>
      <c r="M10" s="38">
        <f t="shared" si="7"/>
        <v>21.384766334473408</v>
      </c>
      <c r="N10" s="61">
        <f>N4-N6-N8-N9</f>
        <v>3430619400</v>
      </c>
      <c r="O10" s="38">
        <f t="shared" si="8"/>
        <v>99.304939463497206</v>
      </c>
      <c r="P10" s="38">
        <f t="shared" si="9"/>
        <v>19.070968997203799</v>
      </c>
      <c r="Q10" s="43"/>
    </row>
    <row r="11" spans="1:20">
      <c r="A11" s="34"/>
      <c r="B11" s="72" t="s">
        <v>15</v>
      </c>
      <c r="C11" s="64">
        <f>C5-C6</f>
        <v>2263000551</v>
      </c>
      <c r="D11" s="38">
        <f t="shared" si="1"/>
        <v>66.095965702283095</v>
      </c>
      <c r="E11" s="38">
        <f t="shared" si="2"/>
        <v>15.671748968144044</v>
      </c>
      <c r="F11" s="64">
        <f>F5-F6</f>
        <v>2424718739</v>
      </c>
      <c r="G11" s="38">
        <f t="shared" si="3"/>
        <v>67.540385435869965</v>
      </c>
      <c r="H11" s="38">
        <f t="shared" si="0"/>
        <v>15.168238334740858</v>
      </c>
      <c r="I11" s="30">
        <f t="shared" si="4"/>
        <v>161718188</v>
      </c>
      <c r="J11" s="29">
        <f t="shared" si="5"/>
        <v>7.1461842078888651</v>
      </c>
      <c r="K11" s="64">
        <f>K5-K6</f>
        <v>2654406060</v>
      </c>
      <c r="L11" s="38">
        <f t="shared" si="6"/>
        <v>71.206590387099197</v>
      </c>
      <c r="M11" s="38">
        <f t="shared" si="7"/>
        <v>15.652824979360775</v>
      </c>
      <c r="N11" s="64">
        <f>N5-N6</f>
        <v>2659057216</v>
      </c>
      <c r="O11" s="38">
        <f t="shared" si="8"/>
        <v>76.970798878142929</v>
      </c>
      <c r="P11" s="38">
        <f t="shared" si="9"/>
        <v>14.781819786866199</v>
      </c>
      <c r="Q11" s="43"/>
      <c r="S11" s="20"/>
    </row>
    <row r="12" spans="1:20">
      <c r="A12" s="34"/>
      <c r="B12" s="73" t="s">
        <v>3</v>
      </c>
      <c r="C12" s="74">
        <f>C40+C78</f>
        <v>15010694</v>
      </c>
      <c r="D12" s="38">
        <f t="shared" si="1"/>
        <v>0.43842071331049659</v>
      </c>
      <c r="E12" s="38">
        <f t="shared" si="2"/>
        <v>0.10395217451523543</v>
      </c>
      <c r="F12" s="74">
        <f>F40+F78</f>
        <v>18497798</v>
      </c>
      <c r="G12" s="38">
        <f t="shared" si="3"/>
        <v>0.51525498052203766</v>
      </c>
      <c r="H12" s="38">
        <f t="shared" si="0"/>
        <v>0.11571610522035594</v>
      </c>
      <c r="I12" s="30">
        <f t="shared" si="4"/>
        <v>3487104</v>
      </c>
      <c r="J12" s="29">
        <f t="shared" si="5"/>
        <v>23.230797989753185</v>
      </c>
      <c r="K12" s="74">
        <f>K40+K78</f>
        <v>144934992</v>
      </c>
      <c r="L12" s="38">
        <f t="shared" si="6"/>
        <v>3.8879984353642936</v>
      </c>
      <c r="M12" s="38">
        <f t="shared" si="7"/>
        <v>0.85467031489562462</v>
      </c>
      <c r="N12" s="74">
        <f>N40+N78</f>
        <v>139657447</v>
      </c>
      <c r="O12" s="38">
        <f t="shared" si="8"/>
        <v>4.0426152548316985</v>
      </c>
      <c r="P12" s="38">
        <f t="shared" si="9"/>
        <v>0.77636208842217613</v>
      </c>
      <c r="Q12" s="43"/>
      <c r="S12" s="20"/>
    </row>
    <row r="13" spans="1:20">
      <c r="A13" s="34"/>
      <c r="B13" s="75" t="s">
        <v>16</v>
      </c>
      <c r="C13" s="76">
        <f>C7-C8-C9</f>
        <v>994059632</v>
      </c>
      <c r="D13" s="38">
        <f t="shared" si="1"/>
        <v>29.033723086661396</v>
      </c>
      <c r="E13" s="38">
        <f t="shared" si="2"/>
        <v>6.8840694736842112</v>
      </c>
      <c r="F13" s="76">
        <f>F7-F8-F9</f>
        <v>961137223</v>
      </c>
      <c r="G13" s="38">
        <f t="shared" si="3"/>
        <v>26.772415890576291</v>
      </c>
      <c r="H13" s="38"/>
      <c r="I13" s="30">
        <f t="shared" si="4"/>
        <v>-32922409</v>
      </c>
      <c r="J13" s="29">
        <f t="shared" si="5"/>
        <v>-3.311914893250588</v>
      </c>
      <c r="K13" s="76">
        <f>K7-K8-K9</f>
        <v>972022615</v>
      </c>
      <c r="L13" s="38">
        <f t="shared" si="6"/>
        <v>26.075293164943282</v>
      </c>
      <c r="M13" s="38">
        <f t="shared" si="7"/>
        <v>5.7319413551126308</v>
      </c>
      <c r="N13" s="76">
        <f>N7-N8-N9</f>
        <v>771562184</v>
      </c>
      <c r="O13" s="38">
        <f t="shared" si="8"/>
        <v>22.334140585354262</v>
      </c>
      <c r="P13" s="38">
        <f t="shared" si="9"/>
        <v>4.2891492103376008</v>
      </c>
      <c r="Q13" s="43"/>
    </row>
    <row r="14" spans="1:20">
      <c r="A14" s="34"/>
      <c r="B14" s="73" t="s">
        <v>3</v>
      </c>
      <c r="C14" s="77">
        <f>C81</f>
        <v>0</v>
      </c>
      <c r="D14" s="38">
        <f t="shared" si="1"/>
        <v>0</v>
      </c>
      <c r="E14" s="38">
        <f t="shared" si="2"/>
        <v>0</v>
      </c>
      <c r="F14" s="77">
        <f>F81</f>
        <v>919833</v>
      </c>
      <c r="G14" s="38">
        <f t="shared" si="3"/>
        <v>2.5621889399945193E-2</v>
      </c>
      <c r="H14" s="38">
        <f t="shared" ref="H14:H29" si="10">F14/$F$135/1000000*100</f>
        <v>5.7541709674392419E-3</v>
      </c>
      <c r="I14" s="30">
        <f t="shared" si="4"/>
        <v>919833</v>
      </c>
      <c r="J14" s="29"/>
      <c r="K14" s="77">
        <f>K81</f>
        <v>273844</v>
      </c>
      <c r="L14" s="38">
        <f t="shared" si="6"/>
        <v>7.3460868824134591E-3</v>
      </c>
      <c r="M14" s="38">
        <f t="shared" si="7"/>
        <v>1.614836655265951E-3</v>
      </c>
      <c r="N14" s="77">
        <f>N81</f>
        <v>0</v>
      </c>
      <c r="O14" s="38">
        <f t="shared" si="8"/>
        <v>0</v>
      </c>
      <c r="P14" s="38">
        <f t="shared" si="9"/>
        <v>0</v>
      </c>
      <c r="Q14" s="43"/>
    </row>
    <row r="15" spans="1:20" s="28" customFormat="1">
      <c r="A15" s="33"/>
      <c r="B15" s="78" t="s">
        <v>18</v>
      </c>
      <c r="C15" s="79">
        <v>2133218</v>
      </c>
      <c r="D15" s="38">
        <f t="shared" si="1"/>
        <v>6.2305377566606236E-2</v>
      </c>
      <c r="E15" s="38">
        <f t="shared" si="2"/>
        <v>1.4772977839335181E-2</v>
      </c>
      <c r="F15" s="79">
        <v>2296988</v>
      </c>
      <c r="G15" s="38">
        <f t="shared" si="3"/>
        <v>6.398245386825796E-2</v>
      </c>
      <c r="H15" s="38">
        <f t="shared" si="10"/>
        <v>1.4369197084858154E-2</v>
      </c>
      <c r="I15" s="30">
        <f t="shared" si="4"/>
        <v>163770</v>
      </c>
      <c r="J15" s="29">
        <f t="shared" si="5"/>
        <v>7.6771337950458047</v>
      </c>
      <c r="K15" s="79">
        <v>2426332</v>
      </c>
      <c r="L15" s="38">
        <f t="shared" si="6"/>
        <v>6.5088319180190229E-2</v>
      </c>
      <c r="M15" s="38">
        <f t="shared" si="7"/>
        <v>1.4307890081377523E-2</v>
      </c>
      <c r="N15" s="79">
        <v>2628046</v>
      </c>
      <c r="O15" s="38">
        <f t="shared" si="8"/>
        <v>7.6073128058824005E-2</v>
      </c>
      <c r="P15" s="38">
        <f t="shared" si="9"/>
        <v>1.4609427029190547E-2</v>
      </c>
      <c r="Q15" s="43"/>
      <c r="S15" s="108"/>
      <c r="T15" s="108"/>
    </row>
    <row r="16" spans="1:20" s="28" customFormat="1">
      <c r="A16" s="33"/>
      <c r="B16" s="62" t="s">
        <v>15</v>
      </c>
      <c r="C16" s="80">
        <v>2133218</v>
      </c>
      <c r="D16" s="38">
        <f t="shared" si="1"/>
        <v>6.2305377566606236E-2</v>
      </c>
      <c r="E16" s="38">
        <f t="shared" si="2"/>
        <v>1.4772977839335181E-2</v>
      </c>
      <c r="F16" s="80">
        <v>2296988</v>
      </c>
      <c r="G16" s="38">
        <f t="shared" si="3"/>
        <v>6.398245386825796E-2</v>
      </c>
      <c r="H16" s="38">
        <f t="shared" si="10"/>
        <v>1.4369197084858154E-2</v>
      </c>
      <c r="I16" s="30">
        <f t="shared" si="4"/>
        <v>163770</v>
      </c>
      <c r="J16" s="29">
        <f t="shared" si="5"/>
        <v>7.6771337950458047</v>
      </c>
      <c r="K16" s="80">
        <v>2426332</v>
      </c>
      <c r="L16" s="38">
        <f t="shared" si="6"/>
        <v>6.5088319180190229E-2</v>
      </c>
      <c r="M16" s="38">
        <f t="shared" si="7"/>
        <v>1.4307890081377523E-2</v>
      </c>
      <c r="N16" s="80">
        <v>2628046</v>
      </c>
      <c r="O16" s="38">
        <f t="shared" si="8"/>
        <v>7.6073128058824005E-2</v>
      </c>
      <c r="P16" s="38">
        <f t="shared" si="9"/>
        <v>1.4609427029190547E-2</v>
      </c>
      <c r="Q16" s="43"/>
    </row>
    <row r="17" spans="1:20">
      <c r="A17" s="34"/>
      <c r="B17" s="78" t="s">
        <v>19</v>
      </c>
      <c r="C17" s="79">
        <v>11462228</v>
      </c>
      <c r="D17" s="38">
        <f t="shared" si="1"/>
        <v>0.33477986933099468</v>
      </c>
      <c r="E17" s="38">
        <f t="shared" si="2"/>
        <v>7.9378310249307485E-2</v>
      </c>
      <c r="F17" s="79">
        <v>11955210</v>
      </c>
      <c r="G17" s="38">
        <f t="shared" si="3"/>
        <v>0.33301161012174907</v>
      </c>
      <c r="H17" s="38">
        <f t="shared" si="10"/>
        <v>7.4787838979074789E-2</v>
      </c>
      <c r="I17" s="30">
        <f t="shared" si="4"/>
        <v>492982</v>
      </c>
      <c r="J17" s="29">
        <f t="shared" si="5"/>
        <v>4.3009264865434602</v>
      </c>
      <c r="K17" s="79">
        <v>15012652</v>
      </c>
      <c r="L17" s="38">
        <f t="shared" si="6"/>
        <v>0.40272653747183862</v>
      </c>
      <c r="M17" s="38">
        <f t="shared" si="7"/>
        <v>8.8528434956952465E-2</v>
      </c>
      <c r="N17" s="79">
        <v>13282620</v>
      </c>
      <c r="O17" s="38">
        <f t="shared" si="8"/>
        <v>0.38448735380457449</v>
      </c>
      <c r="P17" s="38">
        <f t="shared" si="9"/>
        <v>7.3838687620561783E-2</v>
      </c>
      <c r="Q17" s="43"/>
    </row>
    <row r="18" spans="1:20" s="28" customFormat="1">
      <c r="A18" s="33"/>
      <c r="B18" s="62" t="s">
        <v>15</v>
      </c>
      <c r="C18" s="81">
        <v>11462228</v>
      </c>
      <c r="D18" s="38">
        <f t="shared" si="1"/>
        <v>0.33477986933099468</v>
      </c>
      <c r="E18" s="38">
        <f t="shared" si="2"/>
        <v>7.9378310249307485E-2</v>
      </c>
      <c r="F18" s="81">
        <v>11955210</v>
      </c>
      <c r="G18" s="38">
        <f t="shared" si="3"/>
        <v>0.33301161012174907</v>
      </c>
      <c r="H18" s="38">
        <f t="shared" si="10"/>
        <v>7.4787838979074789E-2</v>
      </c>
      <c r="I18" s="30">
        <f t="shared" si="4"/>
        <v>492982</v>
      </c>
      <c r="J18" s="29">
        <f t="shared" si="5"/>
        <v>4.3009264865434602</v>
      </c>
      <c r="K18" s="81">
        <v>15012652</v>
      </c>
      <c r="L18" s="38">
        <f t="shared" si="6"/>
        <v>0.40272653747183862</v>
      </c>
      <c r="M18" s="38">
        <f t="shared" si="7"/>
        <v>8.8528434956952465E-2</v>
      </c>
      <c r="N18" s="81">
        <v>13282620</v>
      </c>
      <c r="O18" s="38">
        <f t="shared" si="8"/>
        <v>0.38448735380457449</v>
      </c>
      <c r="P18" s="38">
        <f t="shared" si="9"/>
        <v>7.3838687620561783E-2</v>
      </c>
      <c r="Q18" s="43"/>
    </row>
    <row r="19" spans="1:20">
      <c r="A19" s="34"/>
      <c r="B19" s="82" t="s">
        <v>20</v>
      </c>
      <c r="C19" s="79">
        <v>3450477</v>
      </c>
      <c r="D19" s="38">
        <f t="shared" si="1"/>
        <v>0.10077885723348048</v>
      </c>
      <c r="E19" s="38">
        <f t="shared" si="2"/>
        <v>2.3895270083102497E-2</v>
      </c>
      <c r="F19" s="79">
        <v>4444518</v>
      </c>
      <c r="G19" s="38">
        <f t="shared" si="3"/>
        <v>0.12380176470301199</v>
      </c>
      <c r="H19" s="38">
        <f t="shared" si="10"/>
        <v>2.7803434362390918E-2</v>
      </c>
      <c r="I19" s="30">
        <f t="shared" si="4"/>
        <v>994041</v>
      </c>
      <c r="J19" s="29">
        <f t="shared" si="5"/>
        <v>28.808799479028551</v>
      </c>
      <c r="K19" s="79">
        <v>2964898</v>
      </c>
      <c r="L19" s="38">
        <f t="shared" si="6"/>
        <v>7.9535787913899508E-2</v>
      </c>
      <c r="M19" s="38">
        <f t="shared" si="7"/>
        <v>1.7483771671187639E-2</v>
      </c>
      <c r="N19" s="79">
        <v>2875135</v>
      </c>
      <c r="O19" s="38">
        <f t="shared" si="8"/>
        <v>8.3225526890095131E-2</v>
      </c>
      <c r="P19" s="38">
        <f t="shared" si="9"/>
        <v>1.5983005998209988E-2</v>
      </c>
      <c r="Q19" s="43"/>
      <c r="T19" s="20"/>
    </row>
    <row r="20" spans="1:20">
      <c r="A20" s="34"/>
      <c r="B20" s="62" t="s">
        <v>15</v>
      </c>
      <c r="C20" s="81">
        <v>2451205</v>
      </c>
      <c r="D20" s="38">
        <f t="shared" si="1"/>
        <v>7.1592895343163723E-2</v>
      </c>
      <c r="E20" s="38">
        <f t="shared" si="2"/>
        <v>1.6975103878116345E-2</v>
      </c>
      <c r="F20" s="81">
        <v>3501959</v>
      </c>
      <c r="G20" s="38">
        <f t="shared" si="3"/>
        <v>9.754684402619028E-2</v>
      </c>
      <c r="H20" s="38">
        <f t="shared" si="10"/>
        <v>2.1907097056707642E-2</v>
      </c>
      <c r="I20" s="30">
        <f t="shared" si="4"/>
        <v>1050754</v>
      </c>
      <c r="J20" s="29">
        <f t="shared" si="5"/>
        <v>42.8668348832513</v>
      </c>
      <c r="K20" s="81">
        <v>2716468</v>
      </c>
      <c r="L20" s="38">
        <f t="shared" si="6"/>
        <v>7.2871452145367152E-2</v>
      </c>
      <c r="M20" s="38">
        <f t="shared" si="7"/>
        <v>1.6018799386720132E-2</v>
      </c>
      <c r="N20" s="81">
        <v>2683026</v>
      </c>
      <c r="O20" s="38">
        <f t="shared" si="8"/>
        <v>7.7664614882370517E-2</v>
      </c>
      <c r="P20" s="38">
        <f t="shared" si="9"/>
        <v>1.4915063345322341E-2</v>
      </c>
      <c r="Q20" s="43"/>
      <c r="S20" s="20"/>
    </row>
    <row r="21" spans="1:20">
      <c r="A21" s="34"/>
      <c r="B21" s="67" t="s">
        <v>16</v>
      </c>
      <c r="C21" s="83">
        <v>999272</v>
      </c>
      <c r="D21" s="38">
        <f t="shared" si="1"/>
        <v>2.9185961890316765E-2</v>
      </c>
      <c r="E21" s="38">
        <f t="shared" si="2"/>
        <v>6.9201662049861497E-3</v>
      </c>
      <c r="F21" s="83">
        <v>942559</v>
      </c>
      <c r="G21" s="38">
        <f t="shared" si="3"/>
        <v>2.6254920676821707E-2</v>
      </c>
      <c r="H21" s="38">
        <f t="shared" si="10"/>
        <v>5.8963373056832762E-3</v>
      </c>
      <c r="I21" s="30">
        <f t="shared" si="4"/>
        <v>-56713</v>
      </c>
      <c r="J21" s="29">
        <f t="shared" si="5"/>
        <v>-5.6754317142880097</v>
      </c>
      <c r="K21" s="83">
        <v>248430</v>
      </c>
      <c r="L21" s="38">
        <f t="shared" si="6"/>
        <v>6.6643357685323597E-3</v>
      </c>
      <c r="M21" s="38">
        <f t="shared" si="7"/>
        <v>1.4649722844675079E-3</v>
      </c>
      <c r="N21" s="83">
        <v>192109</v>
      </c>
      <c r="O21" s="38">
        <f t="shared" si="8"/>
        <v>5.5609120077246051E-3</v>
      </c>
      <c r="P21" s="38">
        <f t="shared" si="9"/>
        <v>1.067942652887646E-3</v>
      </c>
      <c r="Q21" s="43"/>
    </row>
    <row r="22" spans="1:20">
      <c r="A22" s="34"/>
      <c r="B22" s="84" t="s">
        <v>21</v>
      </c>
      <c r="C22" s="79">
        <v>2790364</v>
      </c>
      <c r="D22" s="38">
        <f t="shared" si="1"/>
        <v>8.1498788482126827E-2</v>
      </c>
      <c r="E22" s="38">
        <f t="shared" si="2"/>
        <v>1.9323850415512465E-2</v>
      </c>
      <c r="F22" s="79">
        <v>2980259</v>
      </c>
      <c r="G22" s="38">
        <f t="shared" si="3"/>
        <v>8.3014923884217329E-2</v>
      </c>
      <c r="H22" s="38">
        <f t="shared" si="10"/>
        <v>1.8643514434956678E-2</v>
      </c>
      <c r="I22" s="30">
        <f t="shared" si="4"/>
        <v>189895</v>
      </c>
      <c r="J22" s="29">
        <f t="shared" si="5"/>
        <v>6.8053845304770277</v>
      </c>
      <c r="K22" s="79">
        <v>2957259</v>
      </c>
      <c r="L22" s="38">
        <f t="shared" si="6"/>
        <v>7.9330865557759686E-2</v>
      </c>
      <c r="M22" s="38">
        <f t="shared" si="7"/>
        <v>1.7438725085505365E-2</v>
      </c>
      <c r="N22" s="79">
        <v>2913989</v>
      </c>
      <c r="O22" s="38">
        <f t="shared" si="8"/>
        <v>8.4350220033821505E-2</v>
      </c>
      <c r="P22" s="38">
        <f t="shared" si="9"/>
        <v>1.6198997148209708E-2</v>
      </c>
      <c r="Q22" s="43"/>
    </row>
    <row r="23" spans="1:20" s="28" customFormat="1">
      <c r="A23" s="33"/>
      <c r="B23" s="62" t="s">
        <v>15</v>
      </c>
      <c r="C23" s="81">
        <v>2790364</v>
      </c>
      <c r="D23" s="38">
        <f t="shared" si="1"/>
        <v>8.1498788482126827E-2</v>
      </c>
      <c r="E23" s="38">
        <f t="shared" si="2"/>
        <v>1.9323850415512465E-2</v>
      </c>
      <c r="F23" s="81">
        <v>2980259</v>
      </c>
      <c r="G23" s="38">
        <f t="shared" si="3"/>
        <v>8.3014923884217329E-2</v>
      </c>
      <c r="H23" s="38">
        <f t="shared" si="10"/>
        <v>1.8643514434956678E-2</v>
      </c>
      <c r="I23" s="30">
        <f t="shared" si="4"/>
        <v>189895</v>
      </c>
      <c r="J23" s="29">
        <f t="shared" si="5"/>
        <v>6.8053845304770277</v>
      </c>
      <c r="K23" s="81">
        <v>2957259</v>
      </c>
      <c r="L23" s="38">
        <f t="shared" si="6"/>
        <v>7.9330865557759686E-2</v>
      </c>
      <c r="M23" s="38">
        <f t="shared" si="7"/>
        <v>1.7438725085505365E-2</v>
      </c>
      <c r="N23" s="81">
        <v>2913989</v>
      </c>
      <c r="O23" s="38">
        <f t="shared" si="8"/>
        <v>8.4350220033821505E-2</v>
      </c>
      <c r="P23" s="38">
        <f t="shared" si="9"/>
        <v>1.6198997148209708E-2</v>
      </c>
      <c r="Q23" s="43"/>
    </row>
    <row r="24" spans="1:20" s="28" customFormat="1" ht="15.6" customHeight="1">
      <c r="A24" s="33"/>
      <c r="B24" s="67" t="s">
        <v>16</v>
      </c>
      <c r="C24" s="83"/>
      <c r="D24" s="38">
        <f t="shared" si="1"/>
        <v>0</v>
      </c>
      <c r="E24" s="38">
        <f t="shared" si="2"/>
        <v>0</v>
      </c>
      <c r="F24" s="83"/>
      <c r="G24" s="38">
        <f t="shared" si="3"/>
        <v>0</v>
      </c>
      <c r="H24" s="38">
        <f t="shared" si="10"/>
        <v>0</v>
      </c>
      <c r="I24" s="30">
        <f t="shared" si="4"/>
        <v>0</v>
      </c>
      <c r="J24" s="29"/>
      <c r="K24" s="83"/>
      <c r="L24" s="38">
        <f t="shared" si="6"/>
        <v>0</v>
      </c>
      <c r="M24" s="38">
        <f t="shared" si="7"/>
        <v>0</v>
      </c>
      <c r="N24" s="83"/>
      <c r="O24" s="38">
        <f t="shared" si="8"/>
        <v>0</v>
      </c>
      <c r="P24" s="38">
        <f t="shared" si="9"/>
        <v>0</v>
      </c>
      <c r="Q24" s="43"/>
    </row>
    <row r="25" spans="1:20" s="28" customFormat="1" ht="28.5" customHeight="1">
      <c r="A25" s="33"/>
      <c r="B25" s="69" t="s">
        <v>7</v>
      </c>
      <c r="C25" s="83"/>
      <c r="D25" s="38">
        <f t="shared" si="1"/>
        <v>0</v>
      </c>
      <c r="E25" s="38">
        <f t="shared" si="2"/>
        <v>0</v>
      </c>
      <c r="F25" s="83"/>
      <c r="G25" s="38">
        <f t="shared" si="3"/>
        <v>0</v>
      </c>
      <c r="H25" s="38"/>
      <c r="I25" s="30"/>
      <c r="J25" s="29"/>
      <c r="K25" s="83"/>
      <c r="L25" s="38">
        <f t="shared" si="6"/>
        <v>0</v>
      </c>
      <c r="M25" s="38">
        <f t="shared" si="7"/>
        <v>0</v>
      </c>
      <c r="N25" s="83"/>
      <c r="O25" s="38">
        <f t="shared" si="8"/>
        <v>0</v>
      </c>
      <c r="P25" s="38">
        <f t="shared" si="9"/>
        <v>0</v>
      </c>
      <c r="Q25" s="43"/>
    </row>
    <row r="26" spans="1:20">
      <c r="A26" s="34"/>
      <c r="B26" s="85" t="s">
        <v>22</v>
      </c>
      <c r="C26" s="79">
        <v>681149</v>
      </c>
      <c r="D26" s="38">
        <f t="shared" si="1"/>
        <v>1.9894471931193283E-2</v>
      </c>
      <c r="E26" s="38">
        <f t="shared" si="2"/>
        <v>4.7170983379501387E-3</v>
      </c>
      <c r="F26" s="79">
        <v>681149</v>
      </c>
      <c r="G26" s="38">
        <f t="shared" si="3"/>
        <v>1.8973361841642201E-2</v>
      </c>
      <c r="H26" s="38">
        <f t="shared" si="10"/>
        <v>4.2610428200556749E-3</v>
      </c>
      <c r="I26" s="30">
        <f t="shared" si="4"/>
        <v>0</v>
      </c>
      <c r="J26" s="29">
        <f t="shared" si="5"/>
        <v>0</v>
      </c>
      <c r="K26" s="79">
        <v>681149</v>
      </c>
      <c r="L26" s="38">
        <f t="shared" si="6"/>
        <v>1.8272373080546023E-2</v>
      </c>
      <c r="M26" s="38">
        <f t="shared" si="7"/>
        <v>4.0166823917914844E-3</v>
      </c>
      <c r="N26" s="79">
        <v>681149</v>
      </c>
      <c r="O26" s="38">
        <f t="shared" si="8"/>
        <v>1.9716981781955075E-2</v>
      </c>
      <c r="P26" s="38">
        <f t="shared" si="9"/>
        <v>3.7865382156576071E-3</v>
      </c>
      <c r="Q26" s="43"/>
    </row>
    <row r="27" spans="1:20">
      <c r="A27" s="34"/>
      <c r="B27" s="62" t="s">
        <v>15</v>
      </c>
      <c r="C27" s="81">
        <v>681149</v>
      </c>
      <c r="D27" s="38">
        <f t="shared" si="1"/>
        <v>1.9894471931193283E-2</v>
      </c>
      <c r="E27" s="38">
        <f t="shared" si="2"/>
        <v>4.7170983379501387E-3</v>
      </c>
      <c r="F27" s="81">
        <v>681149</v>
      </c>
      <c r="G27" s="38">
        <f t="shared" si="3"/>
        <v>1.8973361841642201E-2</v>
      </c>
      <c r="H27" s="38">
        <f t="shared" si="10"/>
        <v>4.2610428200556749E-3</v>
      </c>
      <c r="I27" s="30">
        <f t="shared" si="4"/>
        <v>0</v>
      </c>
      <c r="J27" s="29">
        <f t="shared" si="5"/>
        <v>0</v>
      </c>
      <c r="K27" s="81">
        <v>681149</v>
      </c>
      <c r="L27" s="38">
        <f t="shared" si="6"/>
        <v>1.8272373080546023E-2</v>
      </c>
      <c r="M27" s="38">
        <f t="shared" si="7"/>
        <v>4.0166823917914844E-3</v>
      </c>
      <c r="N27" s="81">
        <v>681149</v>
      </c>
      <c r="O27" s="38">
        <f t="shared" si="8"/>
        <v>1.9716981781955075E-2</v>
      </c>
      <c r="P27" s="38">
        <f t="shared" si="9"/>
        <v>3.7865382156576071E-3</v>
      </c>
      <c r="Q27" s="43"/>
    </row>
    <row r="28" spans="1:20" s="28" customFormat="1">
      <c r="A28" s="33"/>
      <c r="B28" s="82" t="s">
        <v>23</v>
      </c>
      <c r="C28" s="79">
        <v>3287127</v>
      </c>
      <c r="D28" s="38">
        <f t="shared" si="1"/>
        <v>9.6007857070578656E-2</v>
      </c>
      <c r="E28" s="38">
        <f t="shared" si="2"/>
        <v>2.2764037396121886E-2</v>
      </c>
      <c r="F28" s="79">
        <v>2182840</v>
      </c>
      <c r="G28" s="38">
        <f t="shared" si="3"/>
        <v>6.0802868626996832E-2</v>
      </c>
      <c r="H28" s="38">
        <f t="shared" si="10"/>
        <v>1.3655124956992273E-2</v>
      </c>
      <c r="I28" s="30">
        <f t="shared" si="4"/>
        <v>-1104287</v>
      </c>
      <c r="J28" s="29">
        <f t="shared" si="5"/>
        <v>-33.594290698229784</v>
      </c>
      <c r="K28" s="79">
        <v>931436</v>
      </c>
      <c r="L28" s="38">
        <f t="shared" si="6"/>
        <v>2.4986524376680384E-2</v>
      </c>
      <c r="M28" s="38">
        <f t="shared" si="7"/>
        <v>5.4926052600542518E-3</v>
      </c>
      <c r="N28" s="79">
        <v>472756</v>
      </c>
      <c r="O28" s="38">
        <f t="shared" si="8"/>
        <v>1.3684702523691517E-2</v>
      </c>
      <c r="P28" s="38">
        <f t="shared" si="9"/>
        <v>2.6280720674645751E-3</v>
      </c>
      <c r="Q28" s="43"/>
    </row>
    <row r="29" spans="1:20">
      <c r="A29" s="34"/>
      <c r="B29" s="62" t="s">
        <v>15</v>
      </c>
      <c r="C29" s="81">
        <v>372756</v>
      </c>
      <c r="D29" s="38">
        <f t="shared" si="1"/>
        <v>1.0887168268886664E-2</v>
      </c>
      <c r="E29" s="38">
        <f t="shared" si="2"/>
        <v>2.5814127423822715E-3</v>
      </c>
      <c r="F29" s="81">
        <v>472756</v>
      </c>
      <c r="G29" s="38">
        <f t="shared" si="3"/>
        <v>1.3168588151501947E-2</v>
      </c>
      <c r="H29" s="38">
        <f t="shared" si="10"/>
        <v>2.9574051484157517E-3</v>
      </c>
      <c r="I29" s="30">
        <f t="shared" si="4"/>
        <v>100000</v>
      </c>
      <c r="J29" s="29">
        <f t="shared" si="5"/>
        <v>26.827200635268113</v>
      </c>
      <c r="K29" s="81">
        <v>472756</v>
      </c>
      <c r="L29" s="38">
        <f t="shared" si="6"/>
        <v>1.268206223317749E-2</v>
      </c>
      <c r="M29" s="38">
        <f t="shared" si="7"/>
        <v>2.7878051657035025E-3</v>
      </c>
      <c r="N29" s="81">
        <v>472756</v>
      </c>
      <c r="O29" s="38">
        <f t="shared" si="8"/>
        <v>1.3684702523691517E-2</v>
      </c>
      <c r="P29" s="38">
        <f t="shared" si="9"/>
        <v>2.6280720674645751E-3</v>
      </c>
      <c r="Q29" s="43"/>
    </row>
    <row r="30" spans="1:20">
      <c r="A30" s="34"/>
      <c r="B30" s="67" t="s">
        <v>16</v>
      </c>
      <c r="C30" s="83">
        <v>2914371</v>
      </c>
      <c r="D30" s="38">
        <f t="shared" si="1"/>
        <v>8.512068880169199E-2</v>
      </c>
      <c r="E30" s="38">
        <f t="shared" si="2"/>
        <v>2.0182624653739611E-2</v>
      </c>
      <c r="F30" s="83">
        <v>1710084</v>
      </c>
      <c r="G30" s="38">
        <f t="shared" si="3"/>
        <v>4.7634280475494874E-2</v>
      </c>
      <c r="H30" s="38"/>
      <c r="I30" s="30">
        <f t="shared" ref="I30:I95" si="11">F30-C30</f>
        <v>-1204287</v>
      </c>
      <c r="J30" s="29">
        <f t="shared" ref="J30:J95" si="12">F30/C30*100-100</f>
        <v>-41.322364242575837</v>
      </c>
      <c r="K30" s="83">
        <v>458680</v>
      </c>
      <c r="L30" s="38">
        <f t="shared" si="6"/>
        <v>1.2304462143502889E-2</v>
      </c>
      <c r="M30" s="38">
        <f t="shared" si="7"/>
        <v>2.7048000943507488E-3</v>
      </c>
      <c r="N30" s="83"/>
      <c r="O30" s="38">
        <f t="shared" si="8"/>
        <v>0</v>
      </c>
      <c r="P30" s="38">
        <f t="shared" si="9"/>
        <v>0</v>
      </c>
      <c r="Q30" s="43"/>
    </row>
    <row r="31" spans="1:20" ht="26.25">
      <c r="A31" s="34"/>
      <c r="B31" s="69" t="s">
        <v>7</v>
      </c>
      <c r="C31" s="83">
        <v>599411</v>
      </c>
      <c r="D31" s="38">
        <f t="shared" si="1"/>
        <v>1.7507131794583117E-2</v>
      </c>
      <c r="E31" s="38">
        <f t="shared" si="2"/>
        <v>4.1510457063711915E-3</v>
      </c>
      <c r="F31" s="83">
        <v>534485</v>
      </c>
      <c r="G31" s="38">
        <f t="shared" si="3"/>
        <v>1.4888045499487091E-2</v>
      </c>
      <c r="H31" s="38"/>
      <c r="I31" s="30">
        <f t="shared" si="11"/>
        <v>-64926</v>
      </c>
      <c r="J31" s="29">
        <f t="shared" si="12"/>
        <v>-10.831633053113805</v>
      </c>
      <c r="K31" s="83"/>
      <c r="L31" s="38">
        <f t="shared" si="6"/>
        <v>0</v>
      </c>
      <c r="M31" s="38">
        <f t="shared" si="7"/>
        <v>0</v>
      </c>
      <c r="N31" s="83"/>
      <c r="O31" s="38">
        <f t="shared" si="8"/>
        <v>0</v>
      </c>
      <c r="P31" s="38">
        <f t="shared" si="9"/>
        <v>0</v>
      </c>
      <c r="Q31" s="43"/>
    </row>
    <row r="32" spans="1:20" ht="30.75" customHeight="1">
      <c r="A32" s="34"/>
      <c r="B32" s="82" t="s">
        <v>24</v>
      </c>
      <c r="C32" s="79">
        <v>3452700</v>
      </c>
      <c r="D32" s="38">
        <f t="shared" si="1"/>
        <v>0.10084378489409959</v>
      </c>
      <c r="E32" s="38">
        <f t="shared" si="2"/>
        <v>2.3910664819944596E-2</v>
      </c>
      <c r="F32" s="79">
        <v>3517870</v>
      </c>
      <c r="G32" s="38">
        <f t="shared" si="3"/>
        <v>9.7990043913824806E-2</v>
      </c>
      <c r="H32" s="38"/>
      <c r="I32" s="30">
        <f t="shared" si="11"/>
        <v>65170</v>
      </c>
      <c r="J32" s="29">
        <f t="shared" si="12"/>
        <v>1.8875083268167003</v>
      </c>
      <c r="K32" s="79">
        <v>3452700</v>
      </c>
      <c r="L32" s="38">
        <f t="shared" si="6"/>
        <v>9.2621471271632574E-2</v>
      </c>
      <c r="M32" s="38">
        <f t="shared" si="7"/>
        <v>2.0360301922396507E-2</v>
      </c>
      <c r="N32" s="79">
        <v>3452700</v>
      </c>
      <c r="O32" s="38">
        <f t="shared" si="8"/>
        <v>9.994409886611634E-2</v>
      </c>
      <c r="P32" s="38">
        <f t="shared" si="9"/>
        <v>1.9193716055079024E-2</v>
      </c>
      <c r="Q32" s="43"/>
    </row>
    <row r="33" spans="1:20">
      <c r="A33" s="34"/>
      <c r="B33" s="62" t="s">
        <v>15</v>
      </c>
      <c r="C33" s="81">
        <v>3452700</v>
      </c>
      <c r="D33" s="38">
        <f t="shared" si="1"/>
        <v>0.10084378489409959</v>
      </c>
      <c r="E33" s="38">
        <f t="shared" si="2"/>
        <v>2.3910664819944596E-2</v>
      </c>
      <c r="F33" s="81">
        <v>3517870</v>
      </c>
      <c r="G33" s="38">
        <f t="shared" si="3"/>
        <v>9.7990043913824806E-2</v>
      </c>
      <c r="H33" s="38"/>
      <c r="I33" s="30">
        <f t="shared" si="11"/>
        <v>65170</v>
      </c>
      <c r="J33" s="29">
        <f t="shared" si="12"/>
        <v>1.8875083268167003</v>
      </c>
      <c r="K33" s="81">
        <v>3452700</v>
      </c>
      <c r="L33" s="38">
        <f t="shared" si="6"/>
        <v>9.2621471271632574E-2</v>
      </c>
      <c r="M33" s="38">
        <f t="shared" si="7"/>
        <v>2.0360301922396507E-2</v>
      </c>
      <c r="N33" s="81">
        <v>3452700</v>
      </c>
      <c r="O33" s="38">
        <f t="shared" si="8"/>
        <v>9.994409886611634E-2</v>
      </c>
      <c r="P33" s="38">
        <f t="shared" si="9"/>
        <v>1.9193716055079024E-2</v>
      </c>
      <c r="Q33" s="43"/>
    </row>
    <row r="34" spans="1:20">
      <c r="A34" s="34"/>
      <c r="B34" s="86" t="s">
        <v>25</v>
      </c>
      <c r="C34" s="79">
        <v>142724672</v>
      </c>
      <c r="D34" s="38">
        <f t="shared" si="1"/>
        <v>4.1685915724647149</v>
      </c>
      <c r="E34" s="38">
        <f t="shared" si="2"/>
        <v>0.9883980055401661</v>
      </c>
      <c r="F34" s="79">
        <v>158406920</v>
      </c>
      <c r="G34" s="38">
        <f t="shared" si="3"/>
        <v>4.4124146279008976</v>
      </c>
      <c r="H34" s="38"/>
      <c r="I34" s="30">
        <f t="shared" si="11"/>
        <v>15682248</v>
      </c>
      <c r="J34" s="29">
        <f t="shared" si="12"/>
        <v>10.987762508222815</v>
      </c>
      <c r="K34" s="79">
        <v>143270192</v>
      </c>
      <c r="L34" s="38">
        <f t="shared" si="6"/>
        <v>3.8433388282820058</v>
      </c>
      <c r="M34" s="38">
        <f t="shared" si="7"/>
        <v>0.84485311947163577</v>
      </c>
      <c r="N34" s="79">
        <v>135182988</v>
      </c>
      <c r="O34" s="38">
        <f t="shared" si="8"/>
        <v>3.91309465568657</v>
      </c>
      <c r="P34" s="38">
        <f t="shared" si="9"/>
        <v>0.75148836769749905</v>
      </c>
      <c r="Q34" s="43"/>
    </row>
    <row r="35" spans="1:20">
      <c r="A35" s="34"/>
      <c r="B35" s="62" t="s">
        <v>15</v>
      </c>
      <c r="C35" s="81">
        <v>133755296</v>
      </c>
      <c r="D35" s="38">
        <f t="shared" si="1"/>
        <v>3.9066209917660437</v>
      </c>
      <c r="E35" s="38">
        <f t="shared" si="2"/>
        <v>0.92628321329639896</v>
      </c>
      <c r="F35" s="81">
        <v>143923352</v>
      </c>
      <c r="G35" s="38">
        <f t="shared" si="3"/>
        <v>4.0089757673549231</v>
      </c>
      <c r="H35" s="38"/>
      <c r="I35" s="30">
        <f t="shared" si="11"/>
        <v>10168056</v>
      </c>
      <c r="J35" s="29">
        <f t="shared" si="12"/>
        <v>7.601983849671285</v>
      </c>
      <c r="K35" s="81">
        <v>138639383</v>
      </c>
      <c r="L35" s="38">
        <f t="shared" si="6"/>
        <v>3.7191136298118472</v>
      </c>
      <c r="M35" s="38">
        <f t="shared" si="7"/>
        <v>0.8175456008963321</v>
      </c>
      <c r="N35" s="81">
        <v>135182988</v>
      </c>
      <c r="O35" s="38">
        <f t="shared" si="8"/>
        <v>3.91309465568657</v>
      </c>
      <c r="P35" s="38">
        <f t="shared" si="9"/>
        <v>0.75148836769749905</v>
      </c>
      <c r="Q35" s="43"/>
    </row>
    <row r="36" spans="1:20" ht="26.25">
      <c r="A36" s="34"/>
      <c r="B36" s="87" t="s">
        <v>6</v>
      </c>
      <c r="C36" s="88">
        <v>77760</v>
      </c>
      <c r="D36" s="38">
        <f t="shared" si="1"/>
        <v>2.2711537965549233E-3</v>
      </c>
      <c r="E36" s="38">
        <f t="shared" si="2"/>
        <v>5.3850415512465377E-4</v>
      </c>
      <c r="F36" s="88">
        <v>77760</v>
      </c>
      <c r="G36" s="38">
        <f t="shared" si="3"/>
        <v>2.1659998279467451E-3</v>
      </c>
      <c r="H36" s="38"/>
      <c r="I36" s="30">
        <f t="shared" si="11"/>
        <v>0</v>
      </c>
      <c r="J36" s="29">
        <f t="shared" si="12"/>
        <v>0</v>
      </c>
      <c r="K36" s="88">
        <v>77760</v>
      </c>
      <c r="L36" s="38">
        <f t="shared" si="6"/>
        <v>2.0859749199415383E-3</v>
      </c>
      <c r="M36" s="38">
        <f t="shared" si="7"/>
        <v>4.5854463969807762E-4</v>
      </c>
      <c r="N36" s="88"/>
      <c r="O36" s="38">
        <f t="shared" si="8"/>
        <v>0</v>
      </c>
      <c r="P36" s="38">
        <f t="shared" si="9"/>
        <v>0</v>
      </c>
      <c r="Q36" s="43"/>
    </row>
    <row r="37" spans="1:20">
      <c r="A37" s="34"/>
      <c r="B37" s="67" t="s">
        <v>16</v>
      </c>
      <c r="C37" s="83">
        <v>8969376</v>
      </c>
      <c r="D37" s="38">
        <f t="shared" si="1"/>
        <v>0.26197058069867046</v>
      </c>
      <c r="E37" s="38">
        <f t="shared" si="2"/>
        <v>6.2114792243767321E-2</v>
      </c>
      <c r="F37" s="83">
        <v>14483568</v>
      </c>
      <c r="G37" s="38">
        <f t="shared" si="3"/>
        <v>0.40343886054597455</v>
      </c>
      <c r="H37" s="38"/>
      <c r="I37" s="30">
        <f t="shared" si="11"/>
        <v>5514192</v>
      </c>
      <c r="J37" s="29">
        <f t="shared" si="12"/>
        <v>61.477989104258768</v>
      </c>
      <c r="K37" s="83">
        <v>4630809</v>
      </c>
      <c r="L37" s="38">
        <f t="shared" si="6"/>
        <v>0.12422519847015887</v>
      </c>
      <c r="M37" s="38">
        <f t="shared" si="7"/>
        <v>2.7307518575303693E-2</v>
      </c>
      <c r="N37" s="83"/>
      <c r="O37" s="38">
        <f t="shared" si="8"/>
        <v>0</v>
      </c>
      <c r="P37" s="38">
        <f t="shared" si="9"/>
        <v>0</v>
      </c>
      <c r="Q37" s="43"/>
    </row>
    <row r="38" spans="1:20">
      <c r="A38" s="34"/>
      <c r="B38" s="86" t="s">
        <v>26</v>
      </c>
      <c r="C38" s="79">
        <v>28760306</v>
      </c>
      <c r="D38" s="38">
        <f t="shared" si="1"/>
        <v>0.84000872121889592</v>
      </c>
      <c r="E38" s="38">
        <f t="shared" si="2"/>
        <v>0.1991710941828255</v>
      </c>
      <c r="F38" s="79">
        <v>34075134</v>
      </c>
      <c r="G38" s="38">
        <f t="shared" si="3"/>
        <v>0.94916067877137711</v>
      </c>
      <c r="H38" s="38"/>
      <c r="I38" s="30">
        <f t="shared" si="11"/>
        <v>5314828</v>
      </c>
      <c r="J38" s="29">
        <f t="shared" si="12"/>
        <v>18.479733838715063</v>
      </c>
      <c r="K38" s="79">
        <v>33513999</v>
      </c>
      <c r="L38" s="38">
        <f t="shared" si="6"/>
        <v>0.89904014121586651</v>
      </c>
      <c r="M38" s="38">
        <f t="shared" si="7"/>
        <v>0.19762943153673779</v>
      </c>
      <c r="N38" s="79">
        <v>33075765</v>
      </c>
      <c r="O38" s="38">
        <f t="shared" si="8"/>
        <v>0.95743259687561355</v>
      </c>
      <c r="P38" s="38">
        <f t="shared" si="9"/>
        <v>0.18386967929867082</v>
      </c>
      <c r="Q38" s="43"/>
    </row>
    <row r="39" spans="1:20">
      <c r="A39" s="34"/>
      <c r="B39" s="62" t="s">
        <v>15</v>
      </c>
      <c r="C39" s="81">
        <v>27440071</v>
      </c>
      <c r="D39" s="38">
        <f t="shared" si="1"/>
        <v>0.80144832085116591</v>
      </c>
      <c r="E39" s="38">
        <f t="shared" si="2"/>
        <v>0.19002819252077563</v>
      </c>
      <c r="F39" s="81">
        <v>33267099</v>
      </c>
      <c r="G39" s="38">
        <f t="shared" si="3"/>
        <v>0.92665291551295437</v>
      </c>
      <c r="H39" s="38"/>
      <c r="I39" s="30">
        <f t="shared" si="11"/>
        <v>5827028</v>
      </c>
      <c r="J39" s="29">
        <f t="shared" si="12"/>
        <v>21.235469835336801</v>
      </c>
      <c r="K39" s="81">
        <v>32863999</v>
      </c>
      <c r="L39" s="38">
        <f t="shared" si="6"/>
        <v>0.88160336526470917</v>
      </c>
      <c r="M39" s="38">
        <f t="shared" si="7"/>
        <v>0.19379643236230687</v>
      </c>
      <c r="N39" s="81">
        <v>32425765</v>
      </c>
      <c r="O39" s="38">
        <f t="shared" si="8"/>
        <v>0.9386172742982174</v>
      </c>
      <c r="P39" s="38">
        <f t="shared" si="9"/>
        <v>0.18025629978820035</v>
      </c>
      <c r="Q39" s="43"/>
    </row>
    <row r="40" spans="1:20">
      <c r="A40" s="34"/>
      <c r="B40" s="89" t="s">
        <v>3</v>
      </c>
      <c r="C40" s="81">
        <v>8520</v>
      </c>
      <c r="D40" s="38">
        <f t="shared" si="1"/>
        <v>2.4884555486944377E-4</v>
      </c>
      <c r="E40" s="38">
        <f t="shared" si="2"/>
        <v>5.9002770083102492E-5</v>
      </c>
      <c r="F40" s="81">
        <v>8520</v>
      </c>
      <c r="G40" s="38">
        <f t="shared" si="3"/>
        <v>2.3732405522256005E-4</v>
      </c>
      <c r="H40" s="38"/>
      <c r="I40" s="30">
        <f t="shared" si="11"/>
        <v>0</v>
      </c>
      <c r="J40" s="29">
        <f t="shared" si="12"/>
        <v>0</v>
      </c>
      <c r="K40" s="81">
        <v>8520</v>
      </c>
      <c r="L40" s="38">
        <f t="shared" si="6"/>
        <v>2.285558940059401E-4</v>
      </c>
      <c r="M40" s="38">
        <f t="shared" si="7"/>
        <v>5.0241773794079493E-5</v>
      </c>
      <c r="N40" s="81">
        <v>8520</v>
      </c>
      <c r="O40" s="38">
        <f t="shared" si="8"/>
        <v>2.4662545901448472E-4</v>
      </c>
      <c r="P40" s="38">
        <f t="shared" si="9"/>
        <v>4.7363066814166674E-5</v>
      </c>
      <c r="Q40" s="43"/>
      <c r="T40" s="20"/>
    </row>
    <row r="41" spans="1:20" ht="26.25">
      <c r="A41" s="34"/>
      <c r="B41" s="87" t="s">
        <v>6</v>
      </c>
      <c r="C41" s="88"/>
      <c r="D41" s="38">
        <f t="shared" si="1"/>
        <v>0</v>
      </c>
      <c r="E41" s="38">
        <f t="shared" si="2"/>
        <v>0</v>
      </c>
      <c r="F41" s="88">
        <v>20000</v>
      </c>
      <c r="G41" s="38">
        <f t="shared" si="3"/>
        <v>5.5709872117971839E-4</v>
      </c>
      <c r="H41" s="38"/>
      <c r="I41" s="30">
        <f t="shared" si="11"/>
        <v>20000</v>
      </c>
      <c r="J41" s="29"/>
      <c r="K41" s="88"/>
      <c r="L41" s="38">
        <f t="shared" si="6"/>
        <v>0</v>
      </c>
      <c r="M41" s="38">
        <f t="shared" si="7"/>
        <v>0</v>
      </c>
      <c r="N41" s="88"/>
      <c r="O41" s="38">
        <f t="shared" si="8"/>
        <v>0</v>
      </c>
      <c r="P41" s="38">
        <f t="shared" si="9"/>
        <v>0</v>
      </c>
      <c r="Q41" s="43"/>
    </row>
    <row r="42" spans="1:20">
      <c r="A42" s="34"/>
      <c r="B42" s="67" t="s">
        <v>16</v>
      </c>
      <c r="C42" s="83">
        <v>1320235</v>
      </c>
      <c r="D42" s="38">
        <f t="shared" si="1"/>
        <v>3.8560400367730063E-2</v>
      </c>
      <c r="E42" s="38">
        <f t="shared" si="2"/>
        <v>9.1429016620498613E-3</v>
      </c>
      <c r="F42" s="83">
        <v>808035</v>
      </c>
      <c r="G42" s="38">
        <f t="shared" si="3"/>
        <v>2.2507763258422686E-2</v>
      </c>
      <c r="H42" s="38"/>
      <c r="I42" s="30">
        <f t="shared" si="11"/>
        <v>-512200</v>
      </c>
      <c r="J42" s="29">
        <f t="shared" si="12"/>
        <v>-38.796123417421903</v>
      </c>
      <c r="K42" s="83">
        <v>650000</v>
      </c>
      <c r="L42" s="38">
        <f t="shared" si="6"/>
        <v>1.7436775951157404E-2</v>
      </c>
      <c r="M42" s="38">
        <f t="shared" si="7"/>
        <v>3.8329991744309468E-3</v>
      </c>
      <c r="N42" s="83">
        <v>650000</v>
      </c>
      <c r="O42" s="38">
        <f t="shared" si="8"/>
        <v>1.8815322577396133E-2</v>
      </c>
      <c r="P42" s="38">
        <f t="shared" si="9"/>
        <v>3.6133795104704618E-3</v>
      </c>
      <c r="Q42" s="43"/>
    </row>
    <row r="43" spans="1:20">
      <c r="A43" s="34"/>
      <c r="B43" s="85" t="s">
        <v>27</v>
      </c>
      <c r="C43" s="79">
        <v>104815242</v>
      </c>
      <c r="D43" s="38">
        <f t="shared" si="1"/>
        <v>3.0613623303127966</v>
      </c>
      <c r="E43" s="38">
        <f t="shared" si="2"/>
        <v>0.72586732686980615</v>
      </c>
      <c r="F43" s="79">
        <v>120456923</v>
      </c>
      <c r="G43" s="38">
        <f t="shared" si="3"/>
        <v>3.3553198880271902</v>
      </c>
      <c r="H43" s="38"/>
      <c r="I43" s="30">
        <f t="shared" si="11"/>
        <v>15641681</v>
      </c>
      <c r="J43" s="29">
        <f t="shared" si="12"/>
        <v>14.923097730385422</v>
      </c>
      <c r="K43" s="79">
        <v>56758575</v>
      </c>
      <c r="L43" s="38">
        <f t="shared" si="6"/>
        <v>1.5225947008953289</v>
      </c>
      <c r="M43" s="38">
        <f t="shared" si="7"/>
        <v>0.33470087864134918</v>
      </c>
      <c r="N43" s="79">
        <v>45364129</v>
      </c>
      <c r="O43" s="38">
        <f t="shared" si="8"/>
        <v>1.3131395701194011</v>
      </c>
      <c r="P43" s="38">
        <f t="shared" si="9"/>
        <v>0.25218125267529057</v>
      </c>
      <c r="Q43" s="43"/>
    </row>
    <row r="44" spans="1:20">
      <c r="A44" s="34"/>
      <c r="B44" s="62" t="s">
        <v>15</v>
      </c>
      <c r="C44" s="81">
        <v>28402576</v>
      </c>
      <c r="D44" s="38">
        <f t="shared" si="1"/>
        <v>0.82956042070910174</v>
      </c>
      <c r="E44" s="38">
        <f t="shared" si="2"/>
        <v>0.19669373961218839</v>
      </c>
      <c r="F44" s="81">
        <v>35815130</v>
      </c>
      <c r="G44" s="38">
        <f t="shared" si="3"/>
        <v>0.99762815609426847</v>
      </c>
      <c r="H44" s="38"/>
      <c r="I44" s="30">
        <f t="shared" si="11"/>
        <v>7412554</v>
      </c>
      <c r="J44" s="29">
        <f t="shared" si="12"/>
        <v>26.098175038771117</v>
      </c>
      <c r="K44" s="81">
        <v>35617940</v>
      </c>
      <c r="L44" s="38">
        <f t="shared" si="6"/>
        <v>0.95548006095656524</v>
      </c>
      <c r="M44" s="38">
        <f t="shared" si="7"/>
        <v>0.21003620709989387</v>
      </c>
      <c r="N44" s="81">
        <v>35135679</v>
      </c>
      <c r="O44" s="38">
        <f t="shared" si="8"/>
        <v>1.0170602067089896</v>
      </c>
      <c r="P44" s="38">
        <f t="shared" si="9"/>
        <v>0.19532083474625736</v>
      </c>
      <c r="Q44" s="43"/>
    </row>
    <row r="45" spans="1:20" ht="26.25">
      <c r="A45" s="34"/>
      <c r="B45" s="87" t="s">
        <v>6</v>
      </c>
      <c r="C45" s="81"/>
      <c r="D45" s="38">
        <f t="shared" si="1"/>
        <v>0</v>
      </c>
      <c r="E45" s="38">
        <f t="shared" si="2"/>
        <v>0</v>
      </c>
      <c r="F45" s="81">
        <v>200000</v>
      </c>
      <c r="G45" s="38">
        <f t="shared" si="3"/>
        <v>5.5709872117971834E-3</v>
      </c>
      <c r="H45" s="38"/>
      <c r="I45" s="30"/>
      <c r="J45" s="29"/>
      <c r="K45" s="81"/>
      <c r="L45" s="38">
        <f t="shared" si="6"/>
        <v>0</v>
      </c>
      <c r="M45" s="38">
        <f t="shared" si="7"/>
        <v>0</v>
      </c>
      <c r="N45" s="81"/>
      <c r="O45" s="38">
        <f t="shared" si="8"/>
        <v>0</v>
      </c>
      <c r="P45" s="38">
        <f t="shared" si="9"/>
        <v>0</v>
      </c>
      <c r="Q45" s="43"/>
    </row>
    <row r="46" spans="1:20">
      <c r="A46" s="34"/>
      <c r="B46" s="67" t="s">
        <v>16</v>
      </c>
      <c r="C46" s="83">
        <v>76412666</v>
      </c>
      <c r="D46" s="38">
        <f t="shared" si="1"/>
        <v>2.2318019096036945</v>
      </c>
      <c r="E46" s="38">
        <f t="shared" si="2"/>
        <v>0.52917358725761765</v>
      </c>
      <c r="F46" s="83">
        <v>84641793</v>
      </c>
      <c r="G46" s="38">
        <f t="shared" si="3"/>
        <v>2.3576917319329223</v>
      </c>
      <c r="H46" s="38"/>
      <c r="I46" s="30">
        <f t="shared" si="11"/>
        <v>8229127</v>
      </c>
      <c r="J46" s="29">
        <f t="shared" si="12"/>
        <v>10.769323242824697</v>
      </c>
      <c r="K46" s="83">
        <v>21140635</v>
      </c>
      <c r="L46" s="38">
        <f t="shared" si="6"/>
        <v>0.56711463993876388</v>
      </c>
      <c r="M46" s="38">
        <f t="shared" si="7"/>
        <v>0.12466467154145537</v>
      </c>
      <c r="N46" s="83">
        <v>10228450</v>
      </c>
      <c r="O46" s="38">
        <f t="shared" si="8"/>
        <v>0.29607936341041147</v>
      </c>
      <c r="P46" s="38">
        <f t="shared" si="9"/>
        <v>5.6860417929033229E-2</v>
      </c>
      <c r="Q46" s="43"/>
    </row>
    <row r="47" spans="1:20" ht="26.25">
      <c r="A47" s="34"/>
      <c r="B47" s="69" t="s">
        <v>7</v>
      </c>
      <c r="C47" s="83">
        <v>3306036</v>
      </c>
      <c r="D47" s="38">
        <f t="shared" si="1"/>
        <v>9.6560136483375164E-2</v>
      </c>
      <c r="E47" s="38">
        <f t="shared" si="2"/>
        <v>2.289498614958449E-2</v>
      </c>
      <c r="F47" s="83">
        <v>4308937</v>
      </c>
      <c r="G47" s="38">
        <f t="shared" si="3"/>
        <v>0.12002516461719862</v>
      </c>
      <c r="H47" s="38"/>
      <c r="I47" s="30">
        <f t="shared" si="11"/>
        <v>1002901</v>
      </c>
      <c r="J47" s="29">
        <f t="shared" si="12"/>
        <v>30.335453092464803</v>
      </c>
      <c r="K47" s="83">
        <v>3388540</v>
      </c>
      <c r="L47" s="38">
        <f t="shared" si="6"/>
        <v>9.0900327356207553E-2</v>
      </c>
      <c r="M47" s="38">
        <f t="shared" si="7"/>
        <v>1.9981955419271138E-2</v>
      </c>
      <c r="N47" s="83">
        <v>2436428</v>
      </c>
      <c r="O47" s="38">
        <f t="shared" si="8"/>
        <v>7.052642885630786E-2</v>
      </c>
      <c r="P47" s="38">
        <f t="shared" si="9"/>
        <v>1.3544213867594657E-2</v>
      </c>
      <c r="Q47" s="43"/>
    </row>
    <row r="48" spans="1:20" ht="39" customHeight="1">
      <c r="A48" s="34"/>
      <c r="B48" s="87" t="s">
        <v>6</v>
      </c>
      <c r="C48" s="90"/>
      <c r="D48" s="38">
        <f t="shared" si="1"/>
        <v>0</v>
      </c>
      <c r="E48" s="38">
        <f t="shared" si="2"/>
        <v>0</v>
      </c>
      <c r="F48" s="90"/>
      <c r="G48" s="38">
        <f t="shared" si="3"/>
        <v>0</v>
      </c>
      <c r="H48" s="38"/>
      <c r="I48" s="30">
        <f t="shared" si="11"/>
        <v>0</v>
      </c>
      <c r="J48" s="29"/>
      <c r="K48" s="90"/>
      <c r="L48" s="38">
        <f t="shared" si="6"/>
        <v>0</v>
      </c>
      <c r="M48" s="38">
        <f t="shared" si="7"/>
        <v>0</v>
      </c>
      <c r="N48" s="90"/>
      <c r="O48" s="38">
        <f t="shared" si="8"/>
        <v>0</v>
      </c>
      <c r="P48" s="38">
        <f t="shared" si="9"/>
        <v>0</v>
      </c>
      <c r="Q48" s="43"/>
    </row>
    <row r="49" spans="1:17">
      <c r="A49" s="34"/>
      <c r="B49" s="82" t="s">
        <v>28</v>
      </c>
      <c r="C49" s="79">
        <v>532272113</v>
      </c>
      <c r="D49" s="38">
        <f t="shared" si="1"/>
        <v>15.546191232513648</v>
      </c>
      <c r="E49" s="38">
        <f t="shared" si="2"/>
        <v>3.6860949653739614</v>
      </c>
      <c r="F49" s="79">
        <v>579599574</v>
      </c>
      <c r="G49" s="38">
        <f t="shared" si="3"/>
        <v>16.144709073585478</v>
      </c>
      <c r="H49" s="38"/>
      <c r="I49" s="30">
        <f t="shared" si="11"/>
        <v>47327461</v>
      </c>
      <c r="J49" s="29">
        <f t="shared" si="12"/>
        <v>8.8915913203215382</v>
      </c>
      <c r="K49" s="79">
        <v>639428259</v>
      </c>
      <c r="L49" s="38">
        <f t="shared" si="6"/>
        <v>17.15318044464869</v>
      </c>
      <c r="M49" s="38">
        <f t="shared" si="7"/>
        <v>3.7706584443920268</v>
      </c>
      <c r="N49" s="79">
        <v>639102533</v>
      </c>
      <c r="O49" s="38">
        <f t="shared" si="8"/>
        <v>18.499877412963013</v>
      </c>
      <c r="P49" s="38">
        <f t="shared" si="9"/>
        <v>3.5527999966645725</v>
      </c>
      <c r="Q49" s="43"/>
    </row>
    <row r="50" spans="1:17">
      <c r="A50" s="34"/>
      <c r="B50" s="62" t="s">
        <v>15</v>
      </c>
      <c r="C50" s="81">
        <v>443920193</v>
      </c>
      <c r="D50" s="38">
        <f t="shared" si="1"/>
        <v>12.965676847985396</v>
      </c>
      <c r="E50" s="38">
        <f t="shared" si="2"/>
        <v>3.0742395637119113</v>
      </c>
      <c r="F50" s="81">
        <v>490172006</v>
      </c>
      <c r="G50" s="38">
        <f t="shared" si="3"/>
        <v>13.653709885034862</v>
      </c>
      <c r="H50" s="38"/>
      <c r="I50" s="30">
        <f t="shared" si="11"/>
        <v>46251813</v>
      </c>
      <c r="J50" s="29">
        <f t="shared" si="12"/>
        <v>10.418947758927459</v>
      </c>
      <c r="K50" s="81">
        <v>592832019</v>
      </c>
      <c r="L50" s="38">
        <f t="shared" si="6"/>
        <v>15.903198603038907</v>
      </c>
      <c r="M50" s="38">
        <f t="shared" si="7"/>
        <v>3.4958840606203565</v>
      </c>
      <c r="N50" s="81">
        <v>627412941</v>
      </c>
      <c r="O50" s="38">
        <f t="shared" si="8"/>
        <v>18.161502883304319</v>
      </c>
      <c r="P50" s="38">
        <f t="shared" si="9"/>
        <v>3.4878170240206354</v>
      </c>
      <c r="Q50" s="43"/>
    </row>
    <row r="51" spans="1:17">
      <c r="A51" s="34"/>
      <c r="B51" s="91" t="s">
        <v>29</v>
      </c>
      <c r="C51" s="81">
        <v>233388300</v>
      </c>
      <c r="D51" s="38">
        <f t="shared" si="1"/>
        <v>6.8166245321051884</v>
      </c>
      <c r="E51" s="38">
        <f t="shared" si="2"/>
        <v>1.6162624653739612</v>
      </c>
      <c r="F51" s="81"/>
      <c r="G51" s="38">
        <f t="shared" si="3"/>
        <v>0</v>
      </c>
      <c r="H51" s="38"/>
      <c r="I51" s="30">
        <f t="shared" si="11"/>
        <v>-233388300</v>
      </c>
      <c r="J51" s="29">
        <f t="shared" si="12"/>
        <v>-100</v>
      </c>
      <c r="K51" s="81"/>
      <c r="L51" s="38">
        <f t="shared" si="6"/>
        <v>0</v>
      </c>
      <c r="M51" s="38">
        <f t="shared" si="7"/>
        <v>0</v>
      </c>
      <c r="N51" s="81"/>
      <c r="O51" s="38">
        <f t="shared" si="8"/>
        <v>0</v>
      </c>
      <c r="P51" s="38">
        <f t="shared" si="9"/>
        <v>0</v>
      </c>
      <c r="Q51" s="43"/>
    </row>
    <row r="52" spans="1:17">
      <c r="A52" s="34"/>
      <c r="B52" s="91" t="s">
        <v>30</v>
      </c>
      <c r="C52" s="81">
        <v>138883717</v>
      </c>
      <c r="D52" s="38">
        <f t="shared" si="1"/>
        <v>4.0564079365253285</v>
      </c>
      <c r="E52" s="38">
        <f t="shared" si="2"/>
        <v>0.96179859418282532</v>
      </c>
      <c r="F52" s="81"/>
      <c r="G52" s="38">
        <f t="shared" si="3"/>
        <v>0</v>
      </c>
      <c r="H52" s="38"/>
      <c r="I52" s="30">
        <f t="shared" si="11"/>
        <v>-138883717</v>
      </c>
      <c r="J52" s="29">
        <f t="shared" si="12"/>
        <v>-100</v>
      </c>
      <c r="K52" s="81"/>
      <c r="L52" s="38">
        <f t="shared" si="6"/>
        <v>0</v>
      </c>
      <c r="M52" s="38">
        <f t="shared" si="7"/>
        <v>0</v>
      </c>
      <c r="N52" s="81"/>
      <c r="O52" s="38">
        <f t="shared" si="8"/>
        <v>0</v>
      </c>
      <c r="P52" s="38">
        <f t="shared" si="9"/>
        <v>0</v>
      </c>
      <c r="Q52" s="43"/>
    </row>
    <row r="53" spans="1:17">
      <c r="A53" s="34"/>
      <c r="B53" s="67" t="s">
        <v>16</v>
      </c>
      <c r="C53" s="83">
        <v>88351920</v>
      </c>
      <c r="D53" s="38">
        <f t="shared" si="1"/>
        <v>2.5805143845282519</v>
      </c>
      <c r="E53" s="38">
        <f t="shared" si="2"/>
        <v>0.61185540166204988</v>
      </c>
      <c r="F53" s="83">
        <v>89427568</v>
      </c>
      <c r="G53" s="38">
        <f t="shared" si="3"/>
        <v>2.4909991885506155</v>
      </c>
      <c r="H53" s="38"/>
      <c r="I53" s="30">
        <f t="shared" si="11"/>
        <v>1075648</v>
      </c>
      <c r="J53" s="29">
        <f t="shared" si="12"/>
        <v>1.2174585453264655</v>
      </c>
      <c r="K53" s="83">
        <v>46596240</v>
      </c>
      <c r="L53" s="38">
        <f t="shared" si="6"/>
        <v>1.2499818416097825</v>
      </c>
      <c r="M53" s="38">
        <f t="shared" si="7"/>
        <v>0.27477438377167118</v>
      </c>
      <c r="N53" s="83">
        <v>11689592</v>
      </c>
      <c r="O53" s="38">
        <f t="shared" si="8"/>
        <v>0.33837452965869108</v>
      </c>
      <c r="P53" s="38">
        <f t="shared" si="9"/>
        <v>6.498297264393757E-2</v>
      </c>
      <c r="Q53" s="43"/>
    </row>
    <row r="54" spans="1:17" ht="26.25">
      <c r="A54" s="34"/>
      <c r="B54" s="69" t="s">
        <v>7</v>
      </c>
      <c r="C54" s="83">
        <v>34322345</v>
      </c>
      <c r="D54" s="38">
        <f t="shared" si="1"/>
        <v>1.002460444359798</v>
      </c>
      <c r="E54" s="38">
        <f t="shared" si="2"/>
        <v>0.2376893698060942</v>
      </c>
      <c r="F54" s="83">
        <v>38346417</v>
      </c>
      <c r="G54" s="38">
        <f t="shared" si="3"/>
        <v>1.0681369936262108</v>
      </c>
      <c r="H54" s="38"/>
      <c r="I54" s="30">
        <f t="shared" si="11"/>
        <v>4024072</v>
      </c>
      <c r="J54" s="29">
        <f t="shared" si="12"/>
        <v>11.724350419529912</v>
      </c>
      <c r="K54" s="83">
        <v>22523565</v>
      </c>
      <c r="L54" s="38">
        <f t="shared" si="6"/>
        <v>0.60421285619435483</v>
      </c>
      <c r="M54" s="38">
        <f t="shared" si="7"/>
        <v>0.13281970161575657</v>
      </c>
      <c r="N54" s="83">
        <v>9012099</v>
      </c>
      <c r="O54" s="38">
        <f t="shared" si="8"/>
        <v>0.26087007659142941</v>
      </c>
      <c r="P54" s="38">
        <f t="shared" si="9"/>
        <v>5.0098667496817448E-2</v>
      </c>
      <c r="Q54" s="43"/>
    </row>
    <row r="55" spans="1:17" ht="33" customHeight="1">
      <c r="A55" s="34"/>
      <c r="B55" s="87" t="s">
        <v>6</v>
      </c>
      <c r="C55" s="90"/>
      <c r="D55" s="38">
        <f t="shared" si="1"/>
        <v>0</v>
      </c>
      <c r="E55" s="38">
        <f t="shared" si="2"/>
        <v>0</v>
      </c>
      <c r="F55" s="90">
        <v>18573</v>
      </c>
      <c r="G55" s="38">
        <f t="shared" si="3"/>
        <v>5.1734972742354551E-4</v>
      </c>
      <c r="H55" s="38"/>
      <c r="I55" s="30">
        <f t="shared" si="11"/>
        <v>18573</v>
      </c>
      <c r="J55" s="29"/>
      <c r="K55" s="90"/>
      <c r="L55" s="38">
        <f t="shared" si="6"/>
        <v>0</v>
      </c>
      <c r="M55" s="38">
        <f t="shared" si="7"/>
        <v>0</v>
      </c>
      <c r="N55" s="90"/>
      <c r="O55" s="38">
        <f t="shared" si="8"/>
        <v>0</v>
      </c>
      <c r="P55" s="38">
        <f t="shared" si="9"/>
        <v>0</v>
      </c>
      <c r="Q55" s="43"/>
    </row>
    <row r="56" spans="1:17">
      <c r="A56" s="34"/>
      <c r="B56" s="86" t="s">
        <v>31</v>
      </c>
      <c r="C56" s="79">
        <v>162078130</v>
      </c>
      <c r="D56" s="38">
        <f t="shared" si="1"/>
        <v>4.7338523699591368</v>
      </c>
      <c r="E56" s="38">
        <f t="shared" si="2"/>
        <v>1.1224247229916895</v>
      </c>
      <c r="F56" s="79">
        <v>184318111</v>
      </c>
      <c r="G56" s="38">
        <f t="shared" si="3"/>
        <v>5.1341691964180693</v>
      </c>
      <c r="H56" s="38"/>
      <c r="I56" s="30">
        <f t="shared" si="11"/>
        <v>22239981</v>
      </c>
      <c r="J56" s="29">
        <f t="shared" si="12"/>
        <v>13.721765546036352</v>
      </c>
      <c r="K56" s="79">
        <v>169607800</v>
      </c>
      <c r="L56" s="38">
        <f t="shared" si="6"/>
        <v>4.5498664741057144</v>
      </c>
      <c r="M56" s="38">
        <f t="shared" si="7"/>
        <v>1.0001639344262296</v>
      </c>
      <c r="N56" s="79">
        <v>161807185</v>
      </c>
      <c r="O56" s="38">
        <f t="shared" si="8"/>
        <v>4.6837759709467894</v>
      </c>
      <c r="P56" s="38">
        <f t="shared" si="9"/>
        <v>0.89949348757831293</v>
      </c>
      <c r="Q56" s="43"/>
    </row>
    <row r="57" spans="1:17">
      <c r="A57" s="34"/>
      <c r="B57" s="62" t="s">
        <v>15</v>
      </c>
      <c r="C57" s="81">
        <v>151543734</v>
      </c>
      <c r="D57" s="38">
        <f t="shared" si="1"/>
        <v>4.4261718983823233</v>
      </c>
      <c r="E57" s="38">
        <f t="shared" si="2"/>
        <v>1.0494718421052631</v>
      </c>
      <c r="F57" s="81">
        <v>174103423</v>
      </c>
      <c r="G57" s="38">
        <f t="shared" si="3"/>
        <v>4.8496397153155781</v>
      </c>
      <c r="H57" s="38"/>
      <c r="I57" s="30">
        <f t="shared" si="11"/>
        <v>22559689</v>
      </c>
      <c r="J57" s="29">
        <f t="shared" si="12"/>
        <v>14.886586468827545</v>
      </c>
      <c r="K57" s="81">
        <v>164421262</v>
      </c>
      <c r="L57" s="38">
        <f t="shared" si="6"/>
        <v>4.4107333955393093</v>
      </c>
      <c r="M57" s="38">
        <f t="shared" si="7"/>
        <v>0.96957932539214531</v>
      </c>
      <c r="N57" s="81">
        <v>156590284</v>
      </c>
      <c r="O57" s="38">
        <f t="shared" si="8"/>
        <v>4.5327641629939572</v>
      </c>
      <c r="P57" s="38">
        <f t="shared" si="9"/>
        <v>0.87049249806823181</v>
      </c>
      <c r="Q57" s="43"/>
    </row>
    <row r="58" spans="1:17">
      <c r="A58" s="34"/>
      <c r="B58" s="67" t="s">
        <v>16</v>
      </c>
      <c r="C58" s="83">
        <v>10534396</v>
      </c>
      <c r="D58" s="38">
        <f t="shared" si="1"/>
        <v>0.30768047157681327</v>
      </c>
      <c r="E58" s="38">
        <f t="shared" si="2"/>
        <v>7.2952880886426597E-2</v>
      </c>
      <c r="F58" s="83">
        <v>10214688</v>
      </c>
      <c r="G58" s="38">
        <f t="shared" si="3"/>
        <v>0.28452948110249077</v>
      </c>
      <c r="H58" s="38"/>
      <c r="I58" s="30">
        <f t="shared" si="11"/>
        <v>-319708</v>
      </c>
      <c r="J58" s="29">
        <f t="shared" si="12"/>
        <v>-3.0348963528616224</v>
      </c>
      <c r="K58" s="83">
        <v>5186538</v>
      </c>
      <c r="L58" s="38">
        <f t="shared" si="6"/>
        <v>0.13913307856640619</v>
      </c>
      <c r="M58" s="38">
        <f t="shared" si="7"/>
        <v>3.058460903408421E-2</v>
      </c>
      <c r="N58" s="83">
        <v>5216901</v>
      </c>
      <c r="O58" s="38">
        <f t="shared" si="8"/>
        <v>0.15101180795283148</v>
      </c>
      <c r="P58" s="38">
        <f t="shared" si="9"/>
        <v>2.9000989510081329E-2</v>
      </c>
      <c r="Q58" s="43"/>
    </row>
    <row r="59" spans="1:17" ht="26.25">
      <c r="A59" s="34"/>
      <c r="B59" s="69" t="s">
        <v>7</v>
      </c>
      <c r="C59" s="83">
        <v>3190396</v>
      </c>
      <c r="D59" s="38">
        <f t="shared" si="1"/>
        <v>9.3182613013292726E-2</v>
      </c>
      <c r="E59" s="38">
        <f t="shared" si="2"/>
        <v>2.2094155124653736E-2</v>
      </c>
      <c r="F59" s="83">
        <v>3122453</v>
      </c>
      <c r="G59" s="38">
        <f t="shared" si="3"/>
        <v>8.6975728662188764E-2</v>
      </c>
      <c r="H59" s="38"/>
      <c r="I59" s="30">
        <f t="shared" si="11"/>
        <v>-67943</v>
      </c>
      <c r="J59" s="29">
        <f t="shared" si="12"/>
        <v>-2.1296102427410375</v>
      </c>
      <c r="K59" s="83">
        <v>2822450</v>
      </c>
      <c r="L59" s="38">
        <f t="shared" si="6"/>
        <v>7.5714505051298786E-2</v>
      </c>
      <c r="M59" s="38">
        <f t="shared" si="7"/>
        <v>1.6643766953650194E-2</v>
      </c>
      <c r="N59" s="83">
        <v>3387865</v>
      </c>
      <c r="O59" s="38">
        <f t="shared" si="8"/>
        <v>9.8067342805646385E-2</v>
      </c>
      <c r="P59" s="38">
        <f t="shared" si="9"/>
        <v>1.8833295346523095E-2</v>
      </c>
      <c r="Q59" s="43"/>
    </row>
    <row r="60" spans="1:17">
      <c r="A60" s="34"/>
      <c r="B60" s="92" t="s">
        <v>32</v>
      </c>
      <c r="C60" s="79">
        <v>260550834</v>
      </c>
      <c r="D60" s="38">
        <f t="shared" si="1"/>
        <v>7.6099667674209313</v>
      </c>
      <c r="E60" s="38">
        <f t="shared" si="2"/>
        <v>1.8043686565096952</v>
      </c>
      <c r="F60" s="79">
        <v>242261925</v>
      </c>
      <c r="G60" s="38">
        <f t="shared" si="3"/>
        <v>6.7481904304018432</v>
      </c>
      <c r="H60" s="38"/>
      <c r="I60" s="30">
        <f t="shared" si="11"/>
        <v>-18288909</v>
      </c>
      <c r="J60" s="29">
        <f t="shared" si="12"/>
        <v>-7.0193246819543873</v>
      </c>
      <c r="K60" s="79">
        <v>173511705</v>
      </c>
      <c r="L60" s="38">
        <f t="shared" si="6"/>
        <v>4.6545918845974121</v>
      </c>
      <c r="M60" s="38">
        <f t="shared" si="7"/>
        <v>1.0231849569524709</v>
      </c>
      <c r="N60" s="79">
        <v>151655459</v>
      </c>
      <c r="O60" s="38">
        <f t="shared" si="8"/>
        <v>4.3899175103201138</v>
      </c>
      <c r="P60" s="38">
        <f t="shared" si="9"/>
        <v>0.84305958184860508</v>
      </c>
      <c r="Q60" s="43"/>
    </row>
    <row r="61" spans="1:17">
      <c r="A61" s="34"/>
      <c r="B61" s="62" t="s">
        <v>15</v>
      </c>
      <c r="C61" s="81">
        <v>123010196</v>
      </c>
      <c r="D61" s="38">
        <f t="shared" si="1"/>
        <v>3.5927864411055199</v>
      </c>
      <c r="E61" s="38">
        <f t="shared" si="2"/>
        <v>0.85187116343490299</v>
      </c>
      <c r="F61" s="81">
        <v>130564765</v>
      </c>
      <c r="G61" s="38">
        <f t="shared" si="3"/>
        <v>3.6368731806315231</v>
      </c>
      <c r="H61" s="38"/>
      <c r="I61" s="30">
        <f t="shared" si="11"/>
        <v>7554569</v>
      </c>
      <c r="J61" s="29">
        <f t="shared" si="12"/>
        <v>6.1414169277480113</v>
      </c>
      <c r="K61" s="81">
        <v>137144015</v>
      </c>
      <c r="L61" s="38">
        <f t="shared" si="6"/>
        <v>3.678999173226416</v>
      </c>
      <c r="M61" s="38">
        <f t="shared" si="7"/>
        <v>0.80872753272791598</v>
      </c>
      <c r="N61" s="81">
        <v>136485464</v>
      </c>
      <c r="O61" s="38">
        <f t="shared" si="8"/>
        <v>3.9507969727470575</v>
      </c>
      <c r="P61" s="38">
        <f t="shared" si="9"/>
        <v>0.75872889091485207</v>
      </c>
      <c r="Q61" s="43"/>
    </row>
    <row r="62" spans="1:17" ht="26.25">
      <c r="A62" s="34"/>
      <c r="B62" s="87" t="s">
        <v>6</v>
      </c>
      <c r="C62" s="88">
        <v>33922</v>
      </c>
      <c r="D62" s="38">
        <f t="shared" si="1"/>
        <v>9.9076747796728536E-4</v>
      </c>
      <c r="E62" s="38">
        <f t="shared" si="2"/>
        <v>2.3491689750692522E-4</v>
      </c>
      <c r="F62" s="88"/>
      <c r="G62" s="38">
        <f t="shared" si="3"/>
        <v>0</v>
      </c>
      <c r="H62" s="38"/>
      <c r="I62" s="30">
        <f t="shared" si="11"/>
        <v>-33922</v>
      </c>
      <c r="J62" s="29">
        <f t="shared" si="12"/>
        <v>-100</v>
      </c>
      <c r="K62" s="88"/>
      <c r="L62" s="38">
        <f t="shared" si="6"/>
        <v>0</v>
      </c>
      <c r="M62" s="38">
        <f t="shared" si="7"/>
        <v>0</v>
      </c>
      <c r="N62" s="88"/>
      <c r="O62" s="38">
        <f t="shared" si="8"/>
        <v>0</v>
      </c>
      <c r="P62" s="38">
        <f t="shared" si="9"/>
        <v>0</v>
      </c>
      <c r="Q62" s="43"/>
    </row>
    <row r="63" spans="1:17">
      <c r="A63" s="34"/>
      <c r="B63" s="67" t="s">
        <v>16</v>
      </c>
      <c r="C63" s="83">
        <v>137540638</v>
      </c>
      <c r="D63" s="38">
        <f t="shared" si="1"/>
        <v>4.0171803263154109</v>
      </c>
      <c r="E63" s="38">
        <f t="shared" si="2"/>
        <v>0.95249749307479237</v>
      </c>
      <c r="F63" s="83">
        <v>111697160</v>
      </c>
      <c r="G63" s="38">
        <f t="shared" si="3"/>
        <v>3.1113172497703196</v>
      </c>
      <c r="H63" s="38"/>
      <c r="I63" s="30">
        <f t="shared" si="11"/>
        <v>-25843478</v>
      </c>
      <c r="J63" s="29">
        <f t="shared" si="12"/>
        <v>-18.789703447500372</v>
      </c>
      <c r="K63" s="83">
        <v>36367690</v>
      </c>
      <c r="L63" s="38">
        <f t="shared" si="6"/>
        <v>0.97559271137099624</v>
      </c>
      <c r="M63" s="38">
        <f t="shared" si="7"/>
        <v>0.21445742422455477</v>
      </c>
      <c r="N63" s="83">
        <v>15169995</v>
      </c>
      <c r="O63" s="38">
        <f t="shared" si="8"/>
        <v>0.43912053757305608</v>
      </c>
      <c r="P63" s="38">
        <f t="shared" si="9"/>
        <v>8.4330690933752853E-2</v>
      </c>
      <c r="Q63" s="43"/>
    </row>
    <row r="64" spans="1:17" ht="26.25">
      <c r="A64" s="34"/>
      <c r="B64" s="69" t="s">
        <v>7</v>
      </c>
      <c r="C64" s="83">
        <v>20283929</v>
      </c>
      <c r="D64" s="38">
        <f t="shared" si="1"/>
        <v>0.5924372731147185</v>
      </c>
      <c r="E64" s="38">
        <f t="shared" si="2"/>
        <v>0.14047042243767313</v>
      </c>
      <c r="F64" s="83">
        <v>15749626</v>
      </c>
      <c r="G64" s="38">
        <f t="shared" si="3"/>
        <v>0.43870482518294218</v>
      </c>
      <c r="H64" s="38"/>
      <c r="I64" s="30">
        <f t="shared" si="11"/>
        <v>-4534303</v>
      </c>
      <c r="J64" s="29">
        <f t="shared" si="12"/>
        <v>-22.354165211286244</v>
      </c>
      <c r="K64" s="83">
        <v>3475472</v>
      </c>
      <c r="L64" s="38">
        <f t="shared" si="6"/>
        <v>9.3232348597724501E-2</v>
      </c>
      <c r="M64" s="38">
        <f t="shared" si="7"/>
        <v>2.0494586625781346E-2</v>
      </c>
      <c r="N64" s="83">
        <v>1805280</v>
      </c>
      <c r="O64" s="38">
        <f t="shared" si="8"/>
        <v>5.2256808526956446E-2</v>
      </c>
      <c r="P64" s="38">
        <f t="shared" si="9"/>
        <v>1.003563348101864E-2</v>
      </c>
      <c r="Q64" s="43"/>
    </row>
    <row r="65" spans="1:22" ht="26.25">
      <c r="A65" s="34"/>
      <c r="B65" s="87" t="s">
        <v>6</v>
      </c>
      <c r="C65" s="88">
        <v>397587</v>
      </c>
      <c r="D65" s="38">
        <f t="shared" si="1"/>
        <v>1.1612412866652294E-2</v>
      </c>
      <c r="E65" s="38">
        <f t="shared" si="2"/>
        <v>2.7533725761772852E-3</v>
      </c>
      <c r="F65" s="88">
        <v>393820</v>
      </c>
      <c r="G65" s="38">
        <f t="shared" si="3"/>
        <v>1.0969830918749835E-2</v>
      </c>
      <c r="H65" s="38"/>
      <c r="I65" s="30">
        <f t="shared" si="11"/>
        <v>-3767</v>
      </c>
      <c r="J65" s="29">
        <f t="shared" si="12"/>
        <v>-0.94746558614843934</v>
      </c>
      <c r="K65" s="88"/>
      <c r="L65" s="38">
        <f t="shared" si="6"/>
        <v>0</v>
      </c>
      <c r="M65" s="38">
        <f t="shared" si="7"/>
        <v>0</v>
      </c>
      <c r="N65" s="88"/>
      <c r="O65" s="38">
        <f t="shared" si="8"/>
        <v>0</v>
      </c>
      <c r="P65" s="38">
        <f t="shared" si="9"/>
        <v>0</v>
      </c>
      <c r="Q65" s="43"/>
    </row>
    <row r="66" spans="1:22">
      <c r="A66" s="34"/>
      <c r="B66" s="84" t="s">
        <v>33</v>
      </c>
      <c r="C66" s="79">
        <v>323117223</v>
      </c>
      <c r="D66" s="38">
        <f t="shared" si="1"/>
        <v>9.4373573527357735</v>
      </c>
      <c r="E66" s="38">
        <f t="shared" si="2"/>
        <v>2.2376538988919665</v>
      </c>
      <c r="F66" s="79">
        <v>393117307</v>
      </c>
      <c r="G66" s="38">
        <f t="shared" si="3"/>
        <v>10.950257450165738</v>
      </c>
      <c r="H66" s="38"/>
      <c r="I66" s="30">
        <f t="shared" si="11"/>
        <v>70000084</v>
      </c>
      <c r="J66" s="29">
        <f t="shared" si="12"/>
        <v>21.66399034693363</v>
      </c>
      <c r="K66" s="79">
        <v>170240111</v>
      </c>
      <c r="L66" s="38">
        <f t="shared" si="6"/>
        <v>4.5668287283187183</v>
      </c>
      <c r="M66" s="38">
        <f t="shared" si="7"/>
        <v>1.0038926229508198</v>
      </c>
      <c r="N66" s="79">
        <v>54313915</v>
      </c>
      <c r="O66" s="38">
        <f t="shared" si="8"/>
        <v>1.5722058941019608</v>
      </c>
      <c r="P66" s="38">
        <f t="shared" si="9"/>
        <v>0.30193351937605278</v>
      </c>
      <c r="Q66" s="43"/>
    </row>
    <row r="67" spans="1:22">
      <c r="A67" s="34"/>
      <c r="B67" s="62" t="s">
        <v>15</v>
      </c>
      <c r="C67" s="81">
        <v>48316926</v>
      </c>
      <c r="D67" s="38">
        <f t="shared" si="1"/>
        <v>1.4112033169079641</v>
      </c>
      <c r="E67" s="38">
        <f t="shared" si="2"/>
        <v>0.33460475069252082</v>
      </c>
      <c r="F67" s="81">
        <v>50206525</v>
      </c>
      <c r="G67" s="38">
        <f t="shared" si="3"/>
        <v>1.3984995436188781</v>
      </c>
      <c r="H67" s="38"/>
      <c r="I67" s="30">
        <f t="shared" si="11"/>
        <v>1889599</v>
      </c>
      <c r="J67" s="29">
        <f t="shared" si="12"/>
        <v>3.9108427551868772</v>
      </c>
      <c r="K67" s="81">
        <v>47894910</v>
      </c>
      <c r="L67" s="38">
        <f t="shared" si="6"/>
        <v>1.2848197151859204</v>
      </c>
      <c r="M67" s="38">
        <f t="shared" si="7"/>
        <v>0.28243253921452999</v>
      </c>
      <c r="N67" s="81">
        <v>47807888</v>
      </c>
      <c r="O67" s="38">
        <f t="shared" si="8"/>
        <v>1.3838782068677318</v>
      </c>
      <c r="P67" s="38">
        <f t="shared" si="9"/>
        <v>0.26576621990471794</v>
      </c>
      <c r="Q67" s="43"/>
    </row>
    <row r="68" spans="1:22" ht="26.25">
      <c r="A68" s="34"/>
      <c r="B68" s="87" t="s">
        <v>6</v>
      </c>
      <c r="C68" s="88"/>
      <c r="D68" s="38">
        <f t="shared" si="1"/>
        <v>0</v>
      </c>
      <c r="E68" s="38">
        <f t="shared" si="2"/>
        <v>0</v>
      </c>
      <c r="F68" s="88"/>
      <c r="G68" s="38">
        <f t="shared" si="3"/>
        <v>0</v>
      </c>
      <c r="H68" s="38"/>
      <c r="I68" s="30">
        <f t="shared" si="11"/>
        <v>0</v>
      </c>
      <c r="J68" s="29"/>
      <c r="K68" s="88"/>
      <c r="L68" s="38">
        <f t="shared" si="6"/>
        <v>0</v>
      </c>
      <c r="M68" s="38">
        <f t="shared" si="7"/>
        <v>0</v>
      </c>
      <c r="N68" s="88"/>
      <c r="O68" s="38">
        <f t="shared" si="8"/>
        <v>0</v>
      </c>
      <c r="P68" s="38">
        <f t="shared" si="9"/>
        <v>0</v>
      </c>
      <c r="Q68" s="43"/>
    </row>
    <row r="69" spans="1:22">
      <c r="A69" s="34"/>
      <c r="B69" s="67" t="s">
        <v>16</v>
      </c>
      <c r="C69" s="83">
        <v>274800297</v>
      </c>
      <c r="D69" s="38">
        <f t="shared" ref="D69:D127" si="13">C69/$C$4*100</f>
        <v>8.0261540358278101</v>
      </c>
      <c r="E69" s="38">
        <f t="shared" ref="E69:E127" si="14">C69/$C$135/1000000*100</f>
        <v>1.9030491481994463</v>
      </c>
      <c r="F69" s="83">
        <v>342910782</v>
      </c>
      <c r="G69" s="38">
        <f t="shared" ref="G69:G127" si="15">F69/$F$4*100</f>
        <v>9.5517579065468592</v>
      </c>
      <c r="H69" s="38"/>
      <c r="I69" s="30">
        <f t="shared" si="11"/>
        <v>68110485</v>
      </c>
      <c r="J69" s="29">
        <f t="shared" si="12"/>
        <v>24.785448103063729</v>
      </c>
      <c r="K69" s="83">
        <v>122345201</v>
      </c>
      <c r="L69" s="38">
        <f t="shared" ref="L69:L127" si="16">K69/$K$4*100</f>
        <v>3.2820090131327979</v>
      </c>
      <c r="M69" s="38">
        <f t="shared" ref="M69:M127" si="17">K69/$K$135/1000000*100</f>
        <v>0.72146008373628967</v>
      </c>
      <c r="N69" s="83">
        <v>6506027</v>
      </c>
      <c r="O69" s="38">
        <f t="shared" ref="O69:O127" si="18">N69/$N$4*100</f>
        <v>0.18832768723422896</v>
      </c>
      <c r="P69" s="38">
        <f t="shared" ref="P69:P127" si="19">N69/$N$135/1000000*100</f>
        <v>3.6167299471334784E-2</v>
      </c>
      <c r="Q69" s="43"/>
    </row>
    <row r="70" spans="1:22" ht="26.25">
      <c r="A70" s="34"/>
      <c r="B70" s="69" t="s">
        <v>7</v>
      </c>
      <c r="C70" s="83">
        <v>9792258</v>
      </c>
      <c r="D70" s="38">
        <f t="shared" si="13"/>
        <v>0.2860046802153462</v>
      </c>
      <c r="E70" s="38">
        <f t="shared" si="14"/>
        <v>6.7813421052631578E-2</v>
      </c>
      <c r="F70" s="83">
        <v>8271067</v>
      </c>
      <c r="G70" s="38">
        <f t="shared" si="15"/>
        <v>0.23039004242458852</v>
      </c>
      <c r="H70" s="38"/>
      <c r="I70" s="30">
        <f t="shared" si="11"/>
        <v>-1521191</v>
      </c>
      <c r="J70" s="29">
        <f t="shared" si="12"/>
        <v>-15.534629500162268</v>
      </c>
      <c r="K70" s="83">
        <v>3873387</v>
      </c>
      <c r="L70" s="38">
        <f t="shared" si="16"/>
        <v>0.10390674044788571</v>
      </c>
      <c r="M70" s="38">
        <f t="shared" si="17"/>
        <v>2.2841060266540866E-2</v>
      </c>
      <c r="N70" s="83"/>
      <c r="O70" s="38">
        <f t="shared" si="18"/>
        <v>0</v>
      </c>
      <c r="P70" s="38">
        <f t="shared" si="19"/>
        <v>0</v>
      </c>
      <c r="Q70" s="43"/>
    </row>
    <row r="71" spans="1:22" ht="26.25">
      <c r="A71" s="34"/>
      <c r="B71" s="87" t="s">
        <v>6</v>
      </c>
      <c r="C71" s="90"/>
      <c r="D71" s="38">
        <f t="shared" si="13"/>
        <v>0</v>
      </c>
      <c r="E71" s="38">
        <f t="shared" si="14"/>
        <v>0</v>
      </c>
      <c r="F71" s="90">
        <v>245546</v>
      </c>
      <c r="G71" s="38">
        <f t="shared" si="15"/>
        <v>6.8396681295397567E-3</v>
      </c>
      <c r="H71" s="38"/>
      <c r="I71" s="30">
        <f t="shared" si="11"/>
        <v>245546</v>
      </c>
      <c r="J71" s="29"/>
      <c r="K71" s="90"/>
      <c r="L71" s="38">
        <f t="shared" si="16"/>
        <v>0</v>
      </c>
      <c r="M71" s="38">
        <f t="shared" si="17"/>
        <v>0</v>
      </c>
      <c r="N71" s="90"/>
      <c r="O71" s="38">
        <f t="shared" si="18"/>
        <v>0</v>
      </c>
      <c r="P71" s="38">
        <f t="shared" si="19"/>
        <v>0</v>
      </c>
      <c r="Q71" s="43"/>
    </row>
    <row r="72" spans="1:22">
      <c r="A72" s="34"/>
      <c r="B72" s="86" t="s">
        <v>34</v>
      </c>
      <c r="C72" s="79">
        <v>396161505</v>
      </c>
      <c r="D72" s="38">
        <f t="shared" si="13"/>
        <v>11.570778113807386</v>
      </c>
      <c r="E72" s="38">
        <f t="shared" si="14"/>
        <v>2.7435007271468144</v>
      </c>
      <c r="F72" s="79">
        <v>400235417</v>
      </c>
      <c r="G72" s="38">
        <f t="shared" si="15"/>
        <v>11.148531949076567</v>
      </c>
      <c r="H72" s="38"/>
      <c r="I72" s="30">
        <f t="shared" si="11"/>
        <v>4073912</v>
      </c>
      <c r="J72" s="29">
        <f t="shared" si="12"/>
        <v>1.0283462548942026</v>
      </c>
      <c r="K72" s="79">
        <v>265138837</v>
      </c>
      <c r="L72" s="38">
        <f t="shared" si="16"/>
        <v>7.1125638411068355</v>
      </c>
      <c r="M72" s="38">
        <f t="shared" si="17"/>
        <v>1.563502989739356</v>
      </c>
      <c r="N72" s="79">
        <v>171035196</v>
      </c>
      <c r="O72" s="38">
        <f t="shared" si="18"/>
        <v>4.9508959766587273</v>
      </c>
      <c r="P72" s="38">
        <f t="shared" si="19"/>
        <v>0.9507924196856915</v>
      </c>
      <c r="Q72" s="43"/>
    </row>
    <row r="73" spans="1:22">
      <c r="A73" s="34"/>
      <c r="B73" s="62" t="s">
        <v>15</v>
      </c>
      <c r="C73" s="81">
        <v>121489900</v>
      </c>
      <c r="D73" s="38">
        <f t="shared" si="13"/>
        <v>3.5483828141470934</v>
      </c>
      <c r="E73" s="38">
        <f t="shared" si="14"/>
        <v>0.8413427977839335</v>
      </c>
      <c r="F73" s="81">
        <v>133272352</v>
      </c>
      <c r="G73" s="38">
        <f t="shared" si="15"/>
        <v>3.7122928433906646</v>
      </c>
      <c r="H73" s="38"/>
      <c r="I73" s="30">
        <f t="shared" si="11"/>
        <v>11782452</v>
      </c>
      <c r="J73" s="29">
        <f t="shared" si="12"/>
        <v>9.6982975539530401</v>
      </c>
      <c r="K73" s="81">
        <v>134274442</v>
      </c>
      <c r="L73" s="38">
        <f t="shared" si="16"/>
        <v>3.602020555570276</v>
      </c>
      <c r="M73" s="38">
        <f t="shared" si="17"/>
        <v>0.79180588512796324</v>
      </c>
      <c r="N73" s="81">
        <v>134244306</v>
      </c>
      <c r="O73" s="38">
        <f t="shared" si="18"/>
        <v>3.8859229562594999</v>
      </c>
      <c r="P73" s="38">
        <f t="shared" si="19"/>
        <v>0.74627019184265675</v>
      </c>
      <c r="Q73" s="43"/>
    </row>
    <row r="74" spans="1:22">
      <c r="A74" s="34"/>
      <c r="B74" s="67" t="s">
        <v>16</v>
      </c>
      <c r="C74" s="83">
        <v>274671605</v>
      </c>
      <c r="D74" s="38">
        <f t="shared" si="13"/>
        <v>8.0223952996602907</v>
      </c>
      <c r="E74" s="38">
        <f t="shared" si="14"/>
        <v>1.902157929362881</v>
      </c>
      <c r="F74" s="83">
        <v>266963065</v>
      </c>
      <c r="G74" s="38">
        <f t="shared" si="15"/>
        <v>7.4362391056859014</v>
      </c>
      <c r="H74" s="38"/>
      <c r="I74" s="30">
        <f t="shared" si="11"/>
        <v>-7708540</v>
      </c>
      <c r="J74" s="29">
        <f t="shared" si="12"/>
        <v>-2.8064568232307892</v>
      </c>
      <c r="K74" s="83">
        <v>130864395</v>
      </c>
      <c r="L74" s="38">
        <f t="shared" si="16"/>
        <v>3.510543285536559</v>
      </c>
      <c r="M74" s="38">
        <f t="shared" si="17"/>
        <v>0.77169710461139285</v>
      </c>
      <c r="N74" s="83">
        <v>36790890</v>
      </c>
      <c r="O74" s="38">
        <f t="shared" si="18"/>
        <v>1.0649730203992271</v>
      </c>
      <c r="P74" s="38">
        <f t="shared" si="19"/>
        <v>0.20452222784303481</v>
      </c>
      <c r="Q74" s="43"/>
    </row>
    <row r="75" spans="1:22" ht="26.25">
      <c r="A75" s="34"/>
      <c r="B75" s="69" t="s">
        <v>7</v>
      </c>
      <c r="C75" s="83">
        <v>66269888</v>
      </c>
      <c r="D75" s="38">
        <f t="shared" si="13"/>
        <v>1.9355595129690015</v>
      </c>
      <c r="E75" s="38">
        <f t="shared" si="14"/>
        <v>0.45893274238227144</v>
      </c>
      <c r="F75" s="83">
        <v>92815373</v>
      </c>
      <c r="G75" s="38">
        <f t="shared" si="15"/>
        <v>2.5853662802059283</v>
      </c>
      <c r="H75" s="38"/>
      <c r="I75" s="30">
        <f t="shared" si="11"/>
        <v>26545485</v>
      </c>
      <c r="J75" s="29">
        <f t="shared" si="12"/>
        <v>40.056631754078126</v>
      </c>
      <c r="K75" s="83">
        <v>47320823</v>
      </c>
      <c r="L75" s="38">
        <f t="shared" si="16"/>
        <v>1.2694193668851941</v>
      </c>
      <c r="M75" s="38">
        <f t="shared" si="17"/>
        <v>0.27904719306521997</v>
      </c>
      <c r="N75" s="83">
        <v>2412743</v>
      </c>
      <c r="O75" s="38">
        <f t="shared" si="18"/>
        <v>6.9840827448237663E-2</v>
      </c>
      <c r="P75" s="38">
        <f t="shared" si="19"/>
        <v>1.3412547877278514E-2</v>
      </c>
      <c r="Q75" s="43"/>
    </row>
    <row r="76" spans="1:22" s="28" customFormat="1">
      <c r="A76" s="33"/>
      <c r="B76" s="85" t="s">
        <v>35</v>
      </c>
      <c r="C76" s="79">
        <v>215048333</v>
      </c>
      <c r="D76" s="38">
        <f t="shared" si="13"/>
        <v>6.2809649940298033</v>
      </c>
      <c r="E76" s="38">
        <f t="shared" si="14"/>
        <v>1.4892543836565098</v>
      </c>
      <c r="F76" s="79">
        <v>245983593</v>
      </c>
      <c r="G76" s="38">
        <f t="shared" si="15"/>
        <v>6.8518572545746173</v>
      </c>
      <c r="H76" s="38">
        <f t="shared" ref="H76:H89" si="20">F76/$F$135/1000000*100</f>
        <v>1.5387919864877546</v>
      </c>
      <c r="I76" s="30">
        <f t="shared" si="11"/>
        <v>30935260</v>
      </c>
      <c r="J76" s="29">
        <f t="shared" si="12"/>
        <v>14.385259150090704</v>
      </c>
      <c r="K76" s="79">
        <v>342052878</v>
      </c>
      <c r="L76" s="38">
        <f t="shared" si="16"/>
        <v>9.1758452263608881</v>
      </c>
      <c r="M76" s="38">
        <f t="shared" si="17"/>
        <v>2.0170590753626603</v>
      </c>
      <c r="N76" s="79">
        <v>340726477</v>
      </c>
      <c r="O76" s="38">
        <f t="shared" si="18"/>
        <v>9.8628901160226832</v>
      </c>
      <c r="P76" s="38">
        <f t="shared" si="19"/>
        <v>1.8941139548716692</v>
      </c>
      <c r="Q76" s="43"/>
    </row>
    <row r="77" spans="1:22" s="28" customFormat="1">
      <c r="A77" s="33"/>
      <c r="B77" s="62" t="s">
        <v>15</v>
      </c>
      <c r="C77" s="81">
        <v>176963866</v>
      </c>
      <c r="D77" s="38">
        <f t="shared" si="13"/>
        <v>5.1686234068793304</v>
      </c>
      <c r="E77" s="38">
        <f t="shared" si="14"/>
        <v>1.2255115373961218</v>
      </c>
      <c r="F77" s="81">
        <v>181406831</v>
      </c>
      <c r="G77" s="38">
        <f t="shared" si="15"/>
        <v>5.0530756781682644</v>
      </c>
      <c r="H77" s="38">
        <f t="shared" si="20"/>
        <v>1.1348211253948892</v>
      </c>
      <c r="I77" s="30">
        <f t="shared" si="11"/>
        <v>4442965</v>
      </c>
      <c r="J77" s="29">
        <f t="shared" si="12"/>
        <v>2.5106622614133016</v>
      </c>
      <c r="K77" s="81">
        <v>317332185</v>
      </c>
      <c r="L77" s="38">
        <f t="shared" si="16"/>
        <v>8.5126926337480491</v>
      </c>
      <c r="M77" s="38">
        <f t="shared" si="17"/>
        <v>1.8712830817313362</v>
      </c>
      <c r="N77" s="81">
        <v>334489237</v>
      </c>
      <c r="O77" s="38">
        <f t="shared" si="18"/>
        <v>9.6823429120340094</v>
      </c>
      <c r="P77" s="38">
        <f t="shared" si="19"/>
        <v>1.8594408545364589</v>
      </c>
      <c r="Q77" s="43"/>
    </row>
    <row r="78" spans="1:22">
      <c r="A78" s="34"/>
      <c r="B78" s="89" t="s">
        <v>3</v>
      </c>
      <c r="C78" s="81">
        <v>15002174</v>
      </c>
      <c r="D78" s="38">
        <f t="shared" si="13"/>
        <v>0.43817186775562711</v>
      </c>
      <c r="E78" s="38">
        <f t="shared" si="14"/>
        <v>0.10389317174515236</v>
      </c>
      <c r="F78" s="81">
        <v>18489278</v>
      </c>
      <c r="G78" s="38">
        <f t="shared" si="15"/>
        <v>0.51501765646681508</v>
      </c>
      <c r="H78" s="38">
        <f t="shared" si="20"/>
        <v>0.11566280691877014</v>
      </c>
      <c r="I78" s="30">
        <f t="shared" si="11"/>
        <v>3487104</v>
      </c>
      <c r="J78" s="29">
        <f t="shared" si="12"/>
        <v>23.243991170879625</v>
      </c>
      <c r="K78" s="81">
        <v>144926472</v>
      </c>
      <c r="L78" s="38">
        <f t="shared" si="16"/>
        <v>3.8877698794702873</v>
      </c>
      <c r="M78" s="38">
        <f t="shared" si="17"/>
        <v>0.8546200731218303</v>
      </c>
      <c r="N78" s="81">
        <v>139648927</v>
      </c>
      <c r="O78" s="38">
        <f t="shared" si="18"/>
        <v>4.0423686293726835</v>
      </c>
      <c r="P78" s="38">
        <f t="shared" si="19"/>
        <v>0.77631472535536195</v>
      </c>
      <c r="Q78" s="43"/>
    </row>
    <row r="79" spans="1:22" s="28" customFormat="1">
      <c r="A79" s="33"/>
      <c r="B79" s="67" t="s">
        <v>16</v>
      </c>
      <c r="C79" s="83">
        <v>38084467</v>
      </c>
      <c r="D79" s="38">
        <f t="shared" si="13"/>
        <v>1.1123415871504718</v>
      </c>
      <c r="E79" s="38">
        <f t="shared" si="14"/>
        <v>0.2637428462603878</v>
      </c>
      <c r="F79" s="83">
        <v>64576762</v>
      </c>
      <c r="G79" s="38">
        <f t="shared" si="15"/>
        <v>1.7987815764063517</v>
      </c>
      <c r="H79" s="38">
        <f t="shared" si="20"/>
        <v>0.40397086109286545</v>
      </c>
      <c r="I79" s="30">
        <f t="shared" si="11"/>
        <v>26492295</v>
      </c>
      <c r="J79" s="29">
        <f t="shared" si="12"/>
        <v>69.561942405548194</v>
      </c>
      <c r="K79" s="83">
        <v>24720693</v>
      </c>
      <c r="L79" s="38">
        <f t="shared" si="16"/>
        <v>0.66315259261283876</v>
      </c>
      <c r="M79" s="38">
        <f t="shared" si="17"/>
        <v>0.14577599363132446</v>
      </c>
      <c r="N79" s="83">
        <v>6237240</v>
      </c>
      <c r="O79" s="38">
        <f t="shared" si="18"/>
        <v>0.18054720398867424</v>
      </c>
      <c r="P79" s="38">
        <f t="shared" si="19"/>
        <v>3.4673100335210434E-2</v>
      </c>
      <c r="Q79" s="43"/>
    </row>
    <row r="80" spans="1:22" s="28" customFormat="1" ht="26.25">
      <c r="A80" s="33"/>
      <c r="B80" s="69" t="s">
        <v>7</v>
      </c>
      <c r="C80" s="83">
        <v>16460882</v>
      </c>
      <c r="D80" s="38">
        <f t="shared" si="13"/>
        <v>0.48077668015615488</v>
      </c>
      <c r="E80" s="38">
        <f t="shared" si="14"/>
        <v>0.11399502770083102</v>
      </c>
      <c r="F80" s="83">
        <v>32043379</v>
      </c>
      <c r="G80" s="38">
        <f t="shared" si="15"/>
        <v>0.89256627315885217</v>
      </c>
      <c r="H80" s="38">
        <f t="shared" si="20"/>
        <v>0.20045277908104217</v>
      </c>
      <c r="I80" s="30">
        <f t="shared" si="11"/>
        <v>15582497</v>
      </c>
      <c r="J80" s="29">
        <f t="shared" si="12"/>
        <v>94.663803555605341</v>
      </c>
      <c r="K80" s="83">
        <v>11250337</v>
      </c>
      <c r="L80" s="38">
        <f t="shared" si="16"/>
        <v>0.30179939329848665</v>
      </c>
      <c r="M80" s="38">
        <f t="shared" si="17"/>
        <v>6.634235758933836E-2</v>
      </c>
      <c r="N80" s="83">
        <v>2659930</v>
      </c>
      <c r="O80" s="38">
        <f t="shared" si="18"/>
        <v>7.6996063051220462E-2</v>
      </c>
      <c r="P80" s="38">
        <f t="shared" si="19"/>
        <v>1.4786671632747224E-2</v>
      </c>
      <c r="Q80" s="43"/>
      <c r="V80" s="108"/>
    </row>
    <row r="81" spans="1:17">
      <c r="A81" s="34"/>
      <c r="B81" s="89" t="s">
        <v>3</v>
      </c>
      <c r="C81" s="83">
        <v>0</v>
      </c>
      <c r="D81" s="38">
        <f t="shared" si="13"/>
        <v>0</v>
      </c>
      <c r="E81" s="38">
        <f t="shared" si="14"/>
        <v>0</v>
      </c>
      <c r="F81" s="83">
        <v>919833</v>
      </c>
      <c r="G81" s="38">
        <f t="shared" si="15"/>
        <v>2.5621889399945193E-2</v>
      </c>
      <c r="H81" s="38">
        <f t="shared" si="20"/>
        <v>5.7541709674392419E-3</v>
      </c>
      <c r="I81" s="30">
        <f t="shared" si="11"/>
        <v>919833</v>
      </c>
      <c r="J81" s="29"/>
      <c r="K81" s="83">
        <v>273844</v>
      </c>
      <c r="L81" s="38">
        <f t="shared" si="16"/>
        <v>7.3460868824134591E-3</v>
      </c>
      <c r="M81" s="38">
        <f t="shared" si="17"/>
        <v>1.614836655265951E-3</v>
      </c>
      <c r="N81" s="83"/>
      <c r="O81" s="38">
        <f t="shared" si="18"/>
        <v>0</v>
      </c>
      <c r="P81" s="38">
        <f t="shared" si="19"/>
        <v>0</v>
      </c>
      <c r="Q81" s="43"/>
    </row>
    <row r="82" spans="1:17" s="35" customFormat="1">
      <c r="A82" s="36"/>
      <c r="B82" s="86" t="s">
        <v>36</v>
      </c>
      <c r="C82" s="79">
        <v>99927771</v>
      </c>
      <c r="D82" s="38">
        <f t="shared" si="13"/>
        <v>2.9186128663570083</v>
      </c>
      <c r="E82" s="38">
        <f t="shared" si="14"/>
        <v>0.69202057479224377</v>
      </c>
      <c r="F82" s="79">
        <v>107242769</v>
      </c>
      <c r="G82" s="38">
        <f t="shared" si="15"/>
        <v>2.9872404732835975</v>
      </c>
      <c r="H82" s="38">
        <f t="shared" si="20"/>
        <v>0.67087528697882448</v>
      </c>
      <c r="I82" s="30">
        <f t="shared" si="11"/>
        <v>7314998</v>
      </c>
      <c r="J82" s="29">
        <f t="shared" si="12"/>
        <v>7.3202853689191159</v>
      </c>
      <c r="K82" s="79">
        <v>106023905</v>
      </c>
      <c r="L82" s="38">
        <f t="shared" si="16"/>
        <v>2.8441770414643033</v>
      </c>
      <c r="M82" s="38">
        <f t="shared" si="17"/>
        <v>0.62521467743837711</v>
      </c>
      <c r="N82" s="79">
        <v>103772784</v>
      </c>
      <c r="O82" s="38">
        <f t="shared" si="18"/>
        <v>3.0038744703299267</v>
      </c>
      <c r="P82" s="38">
        <f t="shared" si="19"/>
        <v>0.57687761761550305</v>
      </c>
      <c r="Q82" s="43"/>
    </row>
    <row r="83" spans="1:17">
      <c r="A83" s="34"/>
      <c r="B83" s="62" t="s">
        <v>15</v>
      </c>
      <c r="C83" s="81">
        <v>91172054</v>
      </c>
      <c r="D83" s="38">
        <f t="shared" si="13"/>
        <v>2.6628826720911842</v>
      </c>
      <c r="E83" s="38">
        <f t="shared" si="14"/>
        <v>0.6313854155124653</v>
      </c>
      <c r="F83" s="81">
        <v>99733719</v>
      </c>
      <c r="G83" s="38">
        <f t="shared" si="15"/>
        <v>2.778076365669869</v>
      </c>
      <c r="H83" s="38">
        <f t="shared" si="20"/>
        <v>0.62390115417096736</v>
      </c>
      <c r="I83" s="30">
        <f t="shared" si="11"/>
        <v>8561665</v>
      </c>
      <c r="J83" s="29">
        <f t="shared" si="12"/>
        <v>9.3906681097696918</v>
      </c>
      <c r="K83" s="81">
        <v>103040322</v>
      </c>
      <c r="L83" s="38">
        <f t="shared" si="16"/>
        <v>2.764140013306331</v>
      </c>
      <c r="M83" s="38">
        <f t="shared" si="17"/>
        <v>0.60762072178322912</v>
      </c>
      <c r="N83" s="81">
        <v>102772880</v>
      </c>
      <c r="O83" s="38">
        <f t="shared" si="18"/>
        <v>2.9749305990892672</v>
      </c>
      <c r="P83" s="38">
        <f t="shared" si="19"/>
        <v>0.57131910588313772</v>
      </c>
      <c r="Q83" s="43"/>
    </row>
    <row r="84" spans="1:17" s="28" customFormat="1">
      <c r="A84" s="33"/>
      <c r="B84" s="67" t="s">
        <v>16</v>
      </c>
      <c r="C84" s="83">
        <v>8755717</v>
      </c>
      <c r="D84" s="38">
        <f t="shared" si="13"/>
        <v>0.25573019426582416</v>
      </c>
      <c r="E84" s="38">
        <f t="shared" si="14"/>
        <v>6.0635159279778396E-2</v>
      </c>
      <c r="F84" s="83">
        <v>7509050</v>
      </c>
      <c r="G84" s="38">
        <f t="shared" si="15"/>
        <v>0.20916410761372822</v>
      </c>
      <c r="H84" s="38">
        <f t="shared" si="20"/>
        <v>4.6974132807857116E-2</v>
      </c>
      <c r="I84" s="30">
        <f t="shared" si="11"/>
        <v>-1246667</v>
      </c>
      <c r="J84" s="29">
        <f t="shared" si="12"/>
        <v>-14.238319945699473</v>
      </c>
      <c r="K84" s="83">
        <v>2983583</v>
      </c>
      <c r="L84" s="38">
        <f t="shared" si="16"/>
        <v>8.0037028157972395E-2</v>
      </c>
      <c r="M84" s="38">
        <f t="shared" si="17"/>
        <v>1.7593955655148014E-2</v>
      </c>
      <c r="N84" s="83">
        <v>999904</v>
      </c>
      <c r="O84" s="38">
        <f t="shared" si="18"/>
        <v>2.8943871240659544E-2</v>
      </c>
      <c r="P84" s="38">
        <f t="shared" si="19"/>
        <v>5.5585117323653181E-3</v>
      </c>
      <c r="Q84" s="43"/>
    </row>
    <row r="85" spans="1:17" s="28" customFormat="1" ht="26.25">
      <c r="A85" s="33"/>
      <c r="B85" s="69" t="s">
        <v>7</v>
      </c>
      <c r="C85" s="83">
        <v>48041</v>
      </c>
      <c r="D85" s="38">
        <f t="shared" si="13"/>
        <v>1.4031442842116137E-3</v>
      </c>
      <c r="E85" s="38">
        <f t="shared" si="14"/>
        <v>3.3269390581717453E-4</v>
      </c>
      <c r="F85" s="83">
        <v>137542</v>
      </c>
      <c r="G85" s="38">
        <f t="shared" si="15"/>
        <v>3.8312236154250411E-3</v>
      </c>
      <c r="H85" s="38">
        <f t="shared" si="20"/>
        <v>8.6041725313565408E-4</v>
      </c>
      <c r="I85" s="30">
        <f t="shared" si="11"/>
        <v>89501</v>
      </c>
      <c r="J85" s="29">
        <f t="shared" si="12"/>
        <v>186.30128431964363</v>
      </c>
      <c r="K85" s="83">
        <v>83260</v>
      </c>
      <c r="L85" s="38">
        <f t="shared" si="16"/>
        <v>2.2335168702974852E-3</v>
      </c>
      <c r="M85" s="38">
        <f t="shared" si="17"/>
        <v>4.9097770963557022E-4</v>
      </c>
      <c r="N85" s="83"/>
      <c r="O85" s="38">
        <f t="shared" si="18"/>
        <v>0</v>
      </c>
      <c r="P85" s="38">
        <f t="shared" si="19"/>
        <v>0</v>
      </c>
      <c r="Q85" s="43"/>
    </row>
    <row r="86" spans="1:17" ht="28.5" customHeight="1">
      <c r="A86" s="34"/>
      <c r="B86" s="93" t="s">
        <v>37</v>
      </c>
      <c r="C86" s="79">
        <v>204707543</v>
      </c>
      <c r="D86" s="38">
        <f t="shared" si="13"/>
        <v>5.9789392164079249</v>
      </c>
      <c r="E86" s="38">
        <f t="shared" si="14"/>
        <v>1.4176422645429363</v>
      </c>
      <c r="F86" s="79">
        <v>195218782</v>
      </c>
      <c r="G86" s="38">
        <f t="shared" si="15"/>
        <v>5.4378066901231117</v>
      </c>
      <c r="H86" s="38">
        <f t="shared" si="20"/>
        <v>1.2212241218604361</v>
      </c>
      <c r="I86" s="30">
        <f t="shared" si="11"/>
        <v>-9488761</v>
      </c>
      <c r="J86" s="29">
        <f t="shared" si="12"/>
        <v>-4.6352766785931294</v>
      </c>
      <c r="K86" s="79">
        <v>141686416</v>
      </c>
      <c r="L86" s="38">
        <f t="shared" si="16"/>
        <v>3.8008527555607441</v>
      </c>
      <c r="M86" s="38">
        <f t="shared" si="17"/>
        <v>0.83551371624012261</v>
      </c>
      <c r="N86" s="79">
        <v>57446005</v>
      </c>
      <c r="O86" s="38">
        <f t="shared" si="18"/>
        <v>1.6628694074734016</v>
      </c>
      <c r="P86" s="38">
        <f t="shared" si="19"/>
        <v>0.31934494988520568</v>
      </c>
      <c r="Q86" s="43"/>
    </row>
    <row r="87" spans="1:17">
      <c r="A87" s="34"/>
      <c r="B87" s="62" t="s">
        <v>15</v>
      </c>
      <c r="C87" s="81">
        <v>78141066</v>
      </c>
      <c r="D87" s="38">
        <f t="shared" si="13"/>
        <v>2.282283676861482</v>
      </c>
      <c r="E87" s="38">
        <f t="shared" si="14"/>
        <v>0.54114311634349033</v>
      </c>
      <c r="F87" s="81">
        <v>83594948</v>
      </c>
      <c r="G87" s="38">
        <f t="shared" si="15"/>
        <v>2.3285319313942532</v>
      </c>
      <c r="H87" s="38">
        <f t="shared" si="20"/>
        <v>0.52294234149698171</v>
      </c>
      <c r="I87" s="30">
        <f t="shared" si="11"/>
        <v>5453882</v>
      </c>
      <c r="J87" s="29">
        <f t="shared" si="12"/>
        <v>6.9795336551973861</v>
      </c>
      <c r="K87" s="81">
        <v>64076913</v>
      </c>
      <c r="L87" s="38">
        <f t="shared" si="16"/>
        <v>1.7189150394197001</v>
      </c>
      <c r="M87" s="38">
        <f t="shared" si="17"/>
        <v>0.37785654558320558</v>
      </c>
      <c r="N87" s="81">
        <v>36712516</v>
      </c>
      <c r="O87" s="38">
        <f t="shared" si="18"/>
        <v>1.0627043556427951</v>
      </c>
      <c r="P87" s="38">
        <f t="shared" si="19"/>
        <v>0.20408654321879849</v>
      </c>
      <c r="Q87" s="43"/>
    </row>
    <row r="88" spans="1:17" ht="26.25">
      <c r="A88" s="34"/>
      <c r="B88" s="87" t="s">
        <v>6</v>
      </c>
      <c r="C88" s="88">
        <v>1457004</v>
      </c>
      <c r="D88" s="38">
        <f t="shared" si="13"/>
        <v>4.2555043289553875E-2</v>
      </c>
      <c r="E88" s="38">
        <f t="shared" si="14"/>
        <v>1.009005540166205E-2</v>
      </c>
      <c r="F88" s="88"/>
      <c r="G88" s="38">
        <f t="shared" si="15"/>
        <v>0</v>
      </c>
      <c r="H88" s="38">
        <f t="shared" si="20"/>
        <v>0</v>
      </c>
      <c r="I88" s="30">
        <f t="shared" si="11"/>
        <v>-1457004</v>
      </c>
      <c r="J88" s="29">
        <f t="shared" si="12"/>
        <v>-100</v>
      </c>
      <c r="K88" s="88"/>
      <c r="L88" s="38">
        <f t="shared" si="16"/>
        <v>0</v>
      </c>
      <c r="M88" s="38">
        <f t="shared" si="17"/>
        <v>0</v>
      </c>
      <c r="N88" s="88"/>
      <c r="O88" s="38">
        <f t="shared" si="18"/>
        <v>0</v>
      </c>
      <c r="P88" s="38">
        <f t="shared" si="19"/>
        <v>0</v>
      </c>
      <c r="Q88" s="43"/>
    </row>
    <row r="89" spans="1:17">
      <c r="A89" s="34"/>
      <c r="B89" s="67" t="s">
        <v>16</v>
      </c>
      <c r="C89" s="83">
        <v>126566477</v>
      </c>
      <c r="D89" s="38">
        <f t="shared" si="13"/>
        <v>3.6966555395464429</v>
      </c>
      <c r="E89" s="38">
        <f t="shared" si="14"/>
        <v>0.87649914819944619</v>
      </c>
      <c r="F89" s="83">
        <v>111623834</v>
      </c>
      <c r="G89" s="38">
        <f t="shared" si="15"/>
        <v>3.1092747587288585</v>
      </c>
      <c r="H89" s="38">
        <f t="shared" si="20"/>
        <v>0.69828178036345434</v>
      </c>
      <c r="I89" s="30">
        <f t="shared" si="11"/>
        <v>-14942643</v>
      </c>
      <c r="J89" s="29">
        <f t="shared" si="12"/>
        <v>-11.806161753242122</v>
      </c>
      <c r="K89" s="83">
        <v>77609503</v>
      </c>
      <c r="L89" s="38">
        <f t="shared" si="16"/>
        <v>2.0819377161410437</v>
      </c>
      <c r="M89" s="38">
        <f t="shared" si="17"/>
        <v>0.45765717065691708</v>
      </c>
      <c r="N89" s="83">
        <v>20733489</v>
      </c>
      <c r="O89" s="38">
        <f t="shared" si="18"/>
        <v>0.60016505183060675</v>
      </c>
      <c r="P89" s="38">
        <f t="shared" si="19"/>
        <v>0.11525840666640724</v>
      </c>
      <c r="Q89" s="43"/>
    </row>
    <row r="90" spans="1:17" ht="26.25">
      <c r="A90" s="34"/>
      <c r="B90" s="69" t="s">
        <v>7</v>
      </c>
      <c r="C90" s="83">
        <v>9832449</v>
      </c>
      <c r="D90" s="38">
        <f t="shared" si="13"/>
        <v>0.28717854778527085</v>
      </c>
      <c r="E90" s="38">
        <f t="shared" si="14"/>
        <v>6.8091752077562337E-2</v>
      </c>
      <c r="F90" s="83">
        <v>6799335</v>
      </c>
      <c r="G90" s="38">
        <f t="shared" si="15"/>
        <v>0.18939504166862503</v>
      </c>
      <c r="H90" s="38"/>
      <c r="I90" s="30">
        <f t="shared" si="11"/>
        <v>-3033114</v>
      </c>
      <c r="J90" s="29">
        <f t="shared" si="12"/>
        <v>-30.848001347375416</v>
      </c>
      <c r="K90" s="83">
        <v>5535911</v>
      </c>
      <c r="L90" s="38">
        <f t="shared" si="16"/>
        <v>0.14850529198853496</v>
      </c>
      <c r="M90" s="38">
        <f t="shared" si="17"/>
        <v>3.2644834296497227E-2</v>
      </c>
      <c r="N90" s="83">
        <v>1477371</v>
      </c>
      <c r="O90" s="38">
        <f t="shared" si="18"/>
        <v>4.2764941433062004E-2</v>
      </c>
      <c r="P90" s="38">
        <f t="shared" si="19"/>
        <v>8.2127724627127034E-3</v>
      </c>
      <c r="Q90" s="43"/>
    </row>
    <row r="91" spans="1:17">
      <c r="A91" s="34"/>
      <c r="B91" s="86" t="s">
        <v>38</v>
      </c>
      <c r="C91" s="79">
        <v>103461470</v>
      </c>
      <c r="D91" s="38">
        <f t="shared" si="13"/>
        <v>3.0218224072486279</v>
      </c>
      <c r="E91" s="38">
        <f t="shared" si="14"/>
        <v>0.71649217451523539</v>
      </c>
      <c r="F91" s="79">
        <v>88953938</v>
      </c>
      <c r="G91" s="38">
        <f t="shared" si="15"/>
        <v>2.4778062551849978</v>
      </c>
      <c r="H91" s="38">
        <f>F91/$F$135/1000000*100</f>
        <v>0.55646641018422949</v>
      </c>
      <c r="I91" s="30">
        <f t="shared" si="11"/>
        <v>-14507532</v>
      </c>
      <c r="J91" s="29">
        <f t="shared" si="12"/>
        <v>-14.022159167079295</v>
      </c>
      <c r="K91" s="79">
        <v>69074048</v>
      </c>
      <c r="L91" s="38">
        <f t="shared" si="16"/>
        <v>1.8529672292546033</v>
      </c>
      <c r="M91" s="38">
        <f t="shared" si="17"/>
        <v>0.40732425993631322</v>
      </c>
      <c r="N91" s="79">
        <v>63689614</v>
      </c>
      <c r="O91" s="38">
        <f t="shared" si="18"/>
        <v>1.8436009726766844</v>
      </c>
      <c r="P91" s="38">
        <f t="shared" si="19"/>
        <v>0.35405345578057335</v>
      </c>
      <c r="Q91" s="43"/>
    </row>
    <row r="92" spans="1:17">
      <c r="A92" s="34"/>
      <c r="B92" s="62" t="s">
        <v>15</v>
      </c>
      <c r="C92" s="81">
        <v>94351450</v>
      </c>
      <c r="D92" s="38">
        <f t="shared" si="13"/>
        <v>2.755744005632228</v>
      </c>
      <c r="E92" s="38">
        <f t="shared" si="14"/>
        <v>0.65340339335180053</v>
      </c>
      <c r="F92" s="81">
        <v>85572147</v>
      </c>
      <c r="G92" s="38">
        <f t="shared" si="15"/>
        <v>2.3836066831151439</v>
      </c>
      <c r="H92" s="38">
        <f>F92/$F$135/1000000*100</f>
        <v>0.53531104438397303</v>
      </c>
      <c r="I92" s="30">
        <f t="shared" si="11"/>
        <v>-8779303</v>
      </c>
      <c r="J92" s="29">
        <f t="shared" si="12"/>
        <v>-9.3048946253608165</v>
      </c>
      <c r="K92" s="81">
        <v>65859152</v>
      </c>
      <c r="L92" s="38">
        <f t="shared" si="16"/>
        <v>1.7667250427034153</v>
      </c>
      <c r="M92" s="38">
        <f t="shared" si="17"/>
        <v>0.388366269607265</v>
      </c>
      <c r="N92" s="81">
        <v>61636750</v>
      </c>
      <c r="O92" s="38">
        <f t="shared" si="18"/>
        <v>1.7841774367266479</v>
      </c>
      <c r="P92" s="38">
        <f t="shared" si="19"/>
        <v>0.34264149160306195</v>
      </c>
      <c r="Q92" s="43"/>
    </row>
    <row r="93" spans="1:17" ht="26.25">
      <c r="A93" s="34"/>
      <c r="B93" s="87" t="s">
        <v>6</v>
      </c>
      <c r="C93" s="81"/>
      <c r="D93" s="38">
        <f t="shared" si="13"/>
        <v>0</v>
      </c>
      <c r="E93" s="38">
        <f t="shared" si="14"/>
        <v>0</v>
      </c>
      <c r="F93" s="81"/>
      <c r="G93" s="38">
        <f t="shared" si="15"/>
        <v>0</v>
      </c>
      <c r="H93" s="38"/>
      <c r="I93" s="30"/>
      <c r="J93" s="29"/>
      <c r="K93" s="81"/>
      <c r="L93" s="38">
        <f t="shared" si="16"/>
        <v>0</v>
      </c>
      <c r="M93" s="38">
        <f t="shared" si="17"/>
        <v>0</v>
      </c>
      <c r="N93" s="81"/>
      <c r="O93" s="38">
        <f t="shared" si="18"/>
        <v>0</v>
      </c>
      <c r="P93" s="38">
        <f t="shared" si="19"/>
        <v>0</v>
      </c>
      <c r="Q93" s="43"/>
    </row>
    <row r="94" spans="1:17">
      <c r="A94" s="34"/>
      <c r="B94" s="67" t="s">
        <v>16</v>
      </c>
      <c r="C94" s="83">
        <v>9110020</v>
      </c>
      <c r="D94" s="38">
        <f t="shared" si="13"/>
        <v>0.26607840161640028</v>
      </c>
      <c r="E94" s="38">
        <f t="shared" si="14"/>
        <v>6.3088781163434901E-2</v>
      </c>
      <c r="F94" s="83">
        <v>3381791</v>
      </c>
      <c r="G94" s="38">
        <f t="shared" si="15"/>
        <v>9.4199572069854048E-2</v>
      </c>
      <c r="H94" s="38">
        <f>F94/$F$135/1000000*100</f>
        <v>2.1155365800256482E-2</v>
      </c>
      <c r="I94" s="30">
        <f t="shared" si="11"/>
        <v>-5728229</v>
      </c>
      <c r="J94" s="29">
        <f t="shared" si="12"/>
        <v>-62.878336161720831</v>
      </c>
      <c r="K94" s="83">
        <v>3214896</v>
      </c>
      <c r="L94" s="38">
        <f t="shared" si="16"/>
        <v>8.6242186551187899E-2</v>
      </c>
      <c r="M94" s="38">
        <f t="shared" si="17"/>
        <v>1.8957990329048238E-2</v>
      </c>
      <c r="N94" s="83">
        <v>2052864</v>
      </c>
      <c r="O94" s="38">
        <f t="shared" si="18"/>
        <v>5.9423535950036514E-2</v>
      </c>
      <c r="P94" s="38">
        <f t="shared" si="19"/>
        <v>1.1411964177511436E-2</v>
      </c>
      <c r="Q94" s="43"/>
    </row>
    <row r="95" spans="1:17" ht="26.25">
      <c r="A95" s="34"/>
      <c r="B95" s="69" t="s">
        <v>7</v>
      </c>
      <c r="C95" s="83">
        <v>678314</v>
      </c>
      <c r="D95" s="38">
        <f t="shared" si="13"/>
        <v>1.9811669449027219E-2</v>
      </c>
      <c r="E95" s="38">
        <f t="shared" si="14"/>
        <v>4.6974653739612193E-3</v>
      </c>
      <c r="F95" s="83">
        <v>960842</v>
      </c>
      <c r="G95" s="38">
        <f t="shared" si="15"/>
        <v>2.6764192472788152E-2</v>
      </c>
      <c r="H95" s="38"/>
      <c r="I95" s="30">
        <f t="shared" si="11"/>
        <v>282528</v>
      </c>
      <c r="J95" s="29">
        <f t="shared" si="12"/>
        <v>41.65150652942441</v>
      </c>
      <c r="K95" s="83">
        <v>953449</v>
      </c>
      <c r="L95" s="38">
        <f t="shared" si="16"/>
        <v>2.5577040913623193E-2</v>
      </c>
      <c r="M95" s="38">
        <f t="shared" si="17"/>
        <v>5.6224141997877099E-3</v>
      </c>
      <c r="N95" s="83">
        <v>820062</v>
      </c>
      <c r="O95" s="38">
        <f t="shared" si="18"/>
        <v>2.3738047789945579E-2</v>
      </c>
      <c r="P95" s="38">
        <f t="shared" si="19"/>
        <v>4.5587618894083505E-3</v>
      </c>
      <c r="Q95" s="43"/>
    </row>
    <row r="96" spans="1:17">
      <c r="A96" s="34"/>
      <c r="B96" s="78" t="s">
        <v>39</v>
      </c>
      <c r="C96" s="79">
        <v>2642381</v>
      </c>
      <c r="D96" s="38">
        <f t="shared" si="13"/>
        <v>7.7176615741957236E-2</v>
      </c>
      <c r="E96" s="38">
        <f t="shared" si="14"/>
        <v>1.8299037396121882E-2</v>
      </c>
      <c r="F96" s="79">
        <v>2642381</v>
      </c>
      <c r="G96" s="38">
        <f t="shared" si="15"/>
        <v>7.3603353798479279E-2</v>
      </c>
      <c r="H96" s="38">
        <f t="shared" ref="H96:H104" si="21">F96/$F$135/1000000*100</f>
        <v>1.6529861436927213E-2</v>
      </c>
      <c r="I96" s="30">
        <f t="shared" ref="I96:I127" si="22">F96-C96</f>
        <v>0</v>
      </c>
      <c r="J96" s="29">
        <f t="shared" ref="J96:J127" si="23">F96/C96*100-100</f>
        <v>0</v>
      </c>
      <c r="K96" s="79">
        <v>2642381</v>
      </c>
      <c r="L96" s="38">
        <f t="shared" si="16"/>
        <v>7.0884008422454237E-2</v>
      </c>
      <c r="M96" s="38">
        <f t="shared" si="17"/>
        <v>1.5581914140818491E-2</v>
      </c>
      <c r="N96" s="79">
        <v>2642381</v>
      </c>
      <c r="O96" s="38">
        <f t="shared" si="18"/>
        <v>7.6488078288280886E-2</v>
      </c>
      <c r="P96" s="38">
        <f t="shared" si="19"/>
        <v>1.4689115945009922E-2</v>
      </c>
      <c r="Q96" s="43"/>
    </row>
    <row r="97" spans="1:17">
      <c r="A97" s="34"/>
      <c r="B97" s="62" t="s">
        <v>15</v>
      </c>
      <c r="C97" s="81">
        <v>2642381</v>
      </c>
      <c r="D97" s="38">
        <f t="shared" si="13"/>
        <v>7.7176615741957236E-2</v>
      </c>
      <c r="E97" s="38">
        <f t="shared" si="14"/>
        <v>1.8299037396121882E-2</v>
      </c>
      <c r="F97" s="81">
        <v>2642381</v>
      </c>
      <c r="G97" s="38">
        <f t="shared" si="15"/>
        <v>7.3603353798479279E-2</v>
      </c>
      <c r="H97" s="38">
        <f t="shared" si="21"/>
        <v>1.6529861436927213E-2</v>
      </c>
      <c r="I97" s="30">
        <f t="shared" si="22"/>
        <v>0</v>
      </c>
      <c r="J97" s="29">
        <f t="shared" si="23"/>
        <v>0</v>
      </c>
      <c r="K97" s="81">
        <v>2642381</v>
      </c>
      <c r="L97" s="38">
        <f t="shared" si="16"/>
        <v>7.0884008422454237E-2</v>
      </c>
      <c r="M97" s="38">
        <f t="shared" si="17"/>
        <v>1.5581914140818491E-2</v>
      </c>
      <c r="N97" s="81">
        <v>2642381</v>
      </c>
      <c r="O97" s="38">
        <f t="shared" si="18"/>
        <v>7.6488078288280886E-2</v>
      </c>
      <c r="P97" s="38">
        <f t="shared" si="19"/>
        <v>1.4689115945009922E-2</v>
      </c>
      <c r="Q97" s="43"/>
    </row>
    <row r="98" spans="1:17">
      <c r="A98" s="34"/>
      <c r="B98" s="94" t="s">
        <v>40</v>
      </c>
      <c r="C98" s="79">
        <v>292881</v>
      </c>
      <c r="D98" s="38">
        <f t="shared" si="13"/>
        <v>8.5542411919856294E-3</v>
      </c>
      <c r="E98" s="38">
        <f t="shared" si="14"/>
        <v>2.0282617728531855E-3</v>
      </c>
      <c r="F98" s="79">
        <v>357355</v>
      </c>
      <c r="G98" s="38">
        <f t="shared" si="15"/>
        <v>9.9541006753589133E-3</v>
      </c>
      <c r="H98" s="38">
        <f t="shared" si="21"/>
        <v>2.2354946670420069E-3</v>
      </c>
      <c r="I98" s="30">
        <f t="shared" si="22"/>
        <v>64474</v>
      </c>
      <c r="J98" s="29">
        <f t="shared" si="23"/>
        <v>22.013718882412988</v>
      </c>
      <c r="K98" s="79">
        <v>357355</v>
      </c>
      <c r="L98" s="38">
        <f t="shared" si="16"/>
        <v>9.5863370308090067E-3</v>
      </c>
      <c r="M98" s="38">
        <f t="shared" si="17"/>
        <v>2.1072944922750324E-3</v>
      </c>
      <c r="N98" s="79">
        <v>357355</v>
      </c>
      <c r="O98" s="38">
        <f t="shared" si="18"/>
        <v>1.0344230153300608E-2</v>
      </c>
      <c r="P98" s="38">
        <f t="shared" si="19"/>
        <v>1.9865526691756489E-3</v>
      </c>
      <c r="Q98" s="43"/>
    </row>
    <row r="99" spans="1:17">
      <c r="A99" s="34"/>
      <c r="B99" s="62" t="s">
        <v>15</v>
      </c>
      <c r="C99" s="81">
        <v>292881</v>
      </c>
      <c r="D99" s="38">
        <f t="shared" si="13"/>
        <v>8.5542411919856294E-3</v>
      </c>
      <c r="E99" s="38">
        <f t="shared" si="14"/>
        <v>2.0282617728531855E-3</v>
      </c>
      <c r="F99" s="81">
        <v>357355</v>
      </c>
      <c r="G99" s="38">
        <f t="shared" si="15"/>
        <v>9.9541006753589133E-3</v>
      </c>
      <c r="H99" s="38">
        <f t="shared" si="21"/>
        <v>2.2354946670420069E-3</v>
      </c>
      <c r="I99" s="30">
        <f t="shared" si="22"/>
        <v>64474</v>
      </c>
      <c r="J99" s="29">
        <f t="shared" si="23"/>
        <v>22.013718882412988</v>
      </c>
      <c r="K99" s="81">
        <v>357355</v>
      </c>
      <c r="L99" s="38">
        <f t="shared" si="16"/>
        <v>9.5863370308090067E-3</v>
      </c>
      <c r="M99" s="38">
        <f t="shared" si="17"/>
        <v>2.1072944922750324E-3</v>
      </c>
      <c r="N99" s="81">
        <v>357355</v>
      </c>
      <c r="O99" s="38">
        <f t="shared" si="18"/>
        <v>1.0344230153300608E-2</v>
      </c>
      <c r="P99" s="38">
        <f t="shared" si="19"/>
        <v>1.9865526691756489E-3</v>
      </c>
      <c r="Q99" s="43"/>
    </row>
    <row r="100" spans="1:17">
      <c r="A100" s="34"/>
      <c r="B100" s="86" t="s">
        <v>41</v>
      </c>
      <c r="C100" s="79">
        <v>2931358</v>
      </c>
      <c r="D100" s="38">
        <f t="shared" si="13"/>
        <v>8.5616831928519127E-2</v>
      </c>
      <c r="E100" s="38">
        <f t="shared" si="14"/>
        <v>2.0300263157894734E-2</v>
      </c>
      <c r="F100" s="79">
        <v>3186691</v>
      </c>
      <c r="G100" s="38">
        <f t="shared" si="15"/>
        <v>8.8765074044745901E-2</v>
      </c>
      <c r="H100" s="38">
        <f t="shared" si="21"/>
        <v>1.9934884739294986E-2</v>
      </c>
      <c r="I100" s="30">
        <f t="shared" si="22"/>
        <v>255333</v>
      </c>
      <c r="J100" s="29">
        <f t="shared" si="23"/>
        <v>8.7103997532883994</v>
      </c>
      <c r="K100" s="79">
        <v>3186691</v>
      </c>
      <c r="L100" s="38">
        <f t="shared" si="16"/>
        <v>8.5485564603953443E-2</v>
      </c>
      <c r="M100" s="38">
        <f t="shared" si="17"/>
        <v>1.8791667649486966E-2</v>
      </c>
      <c r="N100" s="79">
        <v>3186691</v>
      </c>
      <c r="O100" s="38">
        <f t="shared" si="18"/>
        <v>9.2244029414592407E-2</v>
      </c>
      <c r="P100" s="38">
        <f t="shared" si="19"/>
        <v>1.7714959947077887E-2</v>
      </c>
      <c r="Q100" s="43"/>
    </row>
    <row r="101" spans="1:17">
      <c r="A101" s="34"/>
      <c r="B101" s="62" t="s">
        <v>15</v>
      </c>
      <c r="C101" s="81">
        <v>2931358</v>
      </c>
      <c r="D101" s="38">
        <f t="shared" si="13"/>
        <v>8.5616831928519127E-2</v>
      </c>
      <c r="E101" s="38">
        <f t="shared" si="14"/>
        <v>2.0300263157894734E-2</v>
      </c>
      <c r="F101" s="81">
        <v>3186691</v>
      </c>
      <c r="G101" s="38">
        <f t="shared" si="15"/>
        <v>8.8765074044745901E-2</v>
      </c>
      <c r="H101" s="38">
        <f t="shared" si="21"/>
        <v>1.9934884739294986E-2</v>
      </c>
      <c r="I101" s="30">
        <f t="shared" si="22"/>
        <v>255333</v>
      </c>
      <c r="J101" s="29">
        <f t="shared" si="23"/>
        <v>8.7103997532883994</v>
      </c>
      <c r="K101" s="81">
        <v>3186691</v>
      </c>
      <c r="L101" s="38">
        <f t="shared" si="16"/>
        <v>8.5485564603953443E-2</v>
      </c>
      <c r="M101" s="38">
        <f t="shared" si="17"/>
        <v>1.8791667649486966E-2</v>
      </c>
      <c r="N101" s="81">
        <v>3186691</v>
      </c>
      <c r="O101" s="38">
        <f t="shared" si="18"/>
        <v>9.2244029414592407E-2</v>
      </c>
      <c r="P101" s="38">
        <f t="shared" si="19"/>
        <v>1.7714959947077887E-2</v>
      </c>
      <c r="Q101" s="43"/>
    </row>
    <row r="102" spans="1:17">
      <c r="A102" s="34"/>
      <c r="B102" s="95" t="s">
        <v>42</v>
      </c>
      <c r="C102" s="79">
        <v>457491514</v>
      </c>
      <c r="D102" s="38">
        <f t="shared" si="13"/>
        <v>13.362057470585903</v>
      </c>
      <c r="E102" s="38">
        <f t="shared" si="14"/>
        <v>3.1682237811634351</v>
      </c>
      <c r="F102" s="79">
        <v>471388054</v>
      </c>
      <c r="G102" s="38">
        <f t="shared" si="15"/>
        <v>13.130484103139803</v>
      </c>
      <c r="H102" s="38">
        <f t="shared" si="21"/>
        <v>2.9488477307559977</v>
      </c>
      <c r="I102" s="30">
        <f t="shared" si="22"/>
        <v>13896540</v>
      </c>
      <c r="J102" s="29">
        <f t="shared" si="23"/>
        <v>3.037551424396483</v>
      </c>
      <c r="K102" s="79">
        <v>474461753</v>
      </c>
      <c r="L102" s="38">
        <f t="shared" si="16"/>
        <v>12.727820437622128</v>
      </c>
      <c r="M102" s="38">
        <f t="shared" si="17"/>
        <v>2.797863857766246</v>
      </c>
      <c r="N102" s="79">
        <v>470381283</v>
      </c>
      <c r="O102" s="38">
        <f t="shared" si="18"/>
        <v>13.615962421560706</v>
      </c>
      <c r="P102" s="38">
        <f t="shared" si="19"/>
        <v>2.6148709078477044</v>
      </c>
      <c r="Q102" s="43"/>
    </row>
    <row r="103" spans="1:17">
      <c r="A103" s="34"/>
      <c r="B103" s="62" t="s">
        <v>15</v>
      </c>
      <c r="C103" s="81">
        <v>446121868</v>
      </c>
      <c r="D103" s="38">
        <f t="shared" si="13"/>
        <v>13.029981664536708</v>
      </c>
      <c r="E103" s="38">
        <f t="shared" si="14"/>
        <v>3.0894866204986151</v>
      </c>
      <c r="F103" s="81">
        <v>467774372</v>
      </c>
      <c r="G103" s="38">
        <f t="shared" si="15"/>
        <v>13.029825222092295</v>
      </c>
      <c r="H103" s="38">
        <f t="shared" si="21"/>
        <v>2.9262417315692346</v>
      </c>
      <c r="I103" s="30">
        <f t="shared" si="22"/>
        <v>21652504</v>
      </c>
      <c r="J103" s="29">
        <f t="shared" si="23"/>
        <v>4.8534953233899643</v>
      </c>
      <c r="K103" s="81">
        <v>474084810</v>
      </c>
      <c r="L103" s="38">
        <f t="shared" si="16"/>
        <v>12.71770863664158</v>
      </c>
      <c r="M103" s="38">
        <f t="shared" si="17"/>
        <v>2.7956410543696188</v>
      </c>
      <c r="N103" s="81">
        <v>470279011</v>
      </c>
      <c r="O103" s="38">
        <f t="shared" si="18"/>
        <v>13.613001989759729</v>
      </c>
      <c r="P103" s="38">
        <f t="shared" si="19"/>
        <v>2.6143023731564816</v>
      </c>
      <c r="Q103" s="43"/>
    </row>
    <row r="104" spans="1:17" s="28" customFormat="1">
      <c r="A104" s="33"/>
      <c r="B104" s="67" t="s">
        <v>16</v>
      </c>
      <c r="C104" s="83">
        <v>11369646</v>
      </c>
      <c r="D104" s="38">
        <f t="shared" si="13"/>
        <v>0.33207580604919623</v>
      </c>
      <c r="E104" s="38">
        <f t="shared" si="14"/>
        <v>7.8737160664819936E-2</v>
      </c>
      <c r="F104" s="83">
        <v>3613682</v>
      </c>
      <c r="G104" s="38">
        <f t="shared" si="15"/>
        <v>0.10065888104750836</v>
      </c>
      <c r="H104" s="38">
        <f t="shared" si="21"/>
        <v>2.2605999186763003E-2</v>
      </c>
      <c r="I104" s="30">
        <f t="shared" si="22"/>
        <v>-7755964</v>
      </c>
      <c r="J104" s="29">
        <f t="shared" si="23"/>
        <v>-68.216407089543509</v>
      </c>
      <c r="K104" s="83">
        <v>376943</v>
      </c>
      <c r="L104" s="38">
        <f t="shared" si="16"/>
        <v>1.0111800980549424E-2</v>
      </c>
      <c r="M104" s="38">
        <f t="shared" si="17"/>
        <v>2.2228033966269606E-3</v>
      </c>
      <c r="N104" s="83">
        <v>102272</v>
      </c>
      <c r="O104" s="38">
        <f t="shared" si="18"/>
        <v>2.9604318009776266E-3</v>
      </c>
      <c r="P104" s="38">
        <f t="shared" si="19"/>
        <v>5.6853469122282322E-4</v>
      </c>
      <c r="Q104" s="43"/>
    </row>
    <row r="105" spans="1:17" s="28" customFormat="1" ht="26.25">
      <c r="A105" s="33"/>
      <c r="B105" s="69" t="s">
        <v>7</v>
      </c>
      <c r="C105" s="96"/>
      <c r="D105" s="38">
        <f t="shared" si="13"/>
        <v>0</v>
      </c>
      <c r="E105" s="38">
        <f t="shared" si="14"/>
        <v>0</v>
      </c>
      <c r="F105" s="96">
        <v>126869</v>
      </c>
      <c r="G105" s="38">
        <f t="shared" si="15"/>
        <v>3.5339278828674845E-3</v>
      </c>
      <c r="H105" s="38"/>
      <c r="I105" s="30">
        <f t="shared" si="22"/>
        <v>126869</v>
      </c>
      <c r="J105" s="29"/>
      <c r="K105" s="96">
        <v>19723</v>
      </c>
      <c r="L105" s="38">
        <f t="shared" si="16"/>
        <v>5.2908543397642684E-4</v>
      </c>
      <c r="M105" s="38">
        <f t="shared" si="17"/>
        <v>1.1630498879584857E-4</v>
      </c>
      <c r="N105" s="96"/>
      <c r="O105" s="38">
        <f t="shared" si="18"/>
        <v>0</v>
      </c>
      <c r="P105" s="38">
        <f t="shared" si="19"/>
        <v>0</v>
      </c>
      <c r="Q105" s="43"/>
    </row>
    <row r="106" spans="1:17" ht="26.25">
      <c r="A106" s="34"/>
      <c r="B106" s="87" t="s">
        <v>6</v>
      </c>
      <c r="C106" s="90"/>
      <c r="D106" s="38">
        <f t="shared" si="13"/>
        <v>0</v>
      </c>
      <c r="E106" s="38">
        <f t="shared" si="14"/>
        <v>0</v>
      </c>
      <c r="F106" s="90"/>
      <c r="G106" s="38">
        <f t="shared" si="15"/>
        <v>0</v>
      </c>
      <c r="H106" s="38">
        <f>F106/$F$135/1000000*100</f>
        <v>0</v>
      </c>
      <c r="I106" s="30">
        <f t="shared" si="22"/>
        <v>0</v>
      </c>
      <c r="J106" s="29"/>
      <c r="K106" s="90"/>
      <c r="L106" s="38">
        <f t="shared" si="16"/>
        <v>0</v>
      </c>
      <c r="M106" s="38">
        <f t="shared" si="17"/>
        <v>0</v>
      </c>
      <c r="N106" s="90"/>
      <c r="O106" s="38">
        <f t="shared" si="18"/>
        <v>0</v>
      </c>
      <c r="P106" s="38">
        <f t="shared" si="19"/>
        <v>0</v>
      </c>
      <c r="Q106" s="43"/>
    </row>
    <row r="107" spans="1:17">
      <c r="A107" s="34"/>
      <c r="B107" s="86" t="s">
        <v>43</v>
      </c>
      <c r="C107" s="79">
        <v>748148</v>
      </c>
      <c r="D107" s="38">
        <f t="shared" si="13"/>
        <v>2.1851326782214155E-2</v>
      </c>
      <c r="E107" s="38">
        <f t="shared" si="14"/>
        <v>5.1810803324099722E-3</v>
      </c>
      <c r="F107" s="79">
        <v>775808</v>
      </c>
      <c r="G107" s="38">
        <f t="shared" si="15"/>
        <v>2.1610082234049748E-2</v>
      </c>
      <c r="H107" s="38">
        <f>F107/$F$135/1000000*100</f>
        <v>4.8531982108786084E-3</v>
      </c>
      <c r="I107" s="30">
        <f t="shared" si="22"/>
        <v>27660</v>
      </c>
      <c r="J107" s="29">
        <f t="shared" si="23"/>
        <v>3.6971294449761274</v>
      </c>
      <c r="K107" s="79">
        <v>780348</v>
      </c>
      <c r="L107" s="38">
        <f t="shared" si="16"/>
        <v>2.0933466522975043E-2</v>
      </c>
      <c r="M107" s="38">
        <f t="shared" si="17"/>
        <v>4.6016511381059087E-3</v>
      </c>
      <c r="N107" s="79">
        <v>758348</v>
      </c>
      <c r="O107" s="38">
        <f t="shared" si="18"/>
        <v>2.1951634224497234E-2</v>
      </c>
      <c r="P107" s="38">
        <f t="shared" si="19"/>
        <v>4.2156909615480827E-3</v>
      </c>
      <c r="Q107" s="43"/>
    </row>
    <row r="108" spans="1:17">
      <c r="A108" s="34"/>
      <c r="B108" s="62" t="s">
        <v>15</v>
      </c>
      <c r="C108" s="81">
        <v>748148</v>
      </c>
      <c r="D108" s="38">
        <f t="shared" si="13"/>
        <v>2.1851326782214155E-2</v>
      </c>
      <c r="E108" s="38">
        <f t="shared" si="14"/>
        <v>5.1810803324099722E-3</v>
      </c>
      <c r="F108" s="81">
        <v>775808</v>
      </c>
      <c r="G108" s="38">
        <f t="shared" si="15"/>
        <v>2.1610082234049748E-2</v>
      </c>
      <c r="H108" s="38">
        <f>F108/$F$135/1000000*100</f>
        <v>4.8531982108786084E-3</v>
      </c>
      <c r="I108" s="30">
        <f t="shared" si="22"/>
        <v>27660</v>
      </c>
      <c r="J108" s="29">
        <f t="shared" si="23"/>
        <v>3.6971294449761274</v>
      </c>
      <c r="K108" s="81">
        <v>780348</v>
      </c>
      <c r="L108" s="38">
        <f t="shared" si="16"/>
        <v>2.0933466522975043E-2</v>
      </c>
      <c r="M108" s="38">
        <f t="shared" si="17"/>
        <v>4.6016511381059087E-3</v>
      </c>
      <c r="N108" s="81">
        <v>758348</v>
      </c>
      <c r="O108" s="38">
        <f t="shared" si="18"/>
        <v>2.1951634224497234E-2</v>
      </c>
      <c r="P108" s="38">
        <f t="shared" si="19"/>
        <v>4.2156909615480827E-3</v>
      </c>
      <c r="Q108" s="43"/>
    </row>
    <row r="109" spans="1:17">
      <c r="A109" s="34"/>
      <c r="B109" s="85" t="s">
        <v>44</v>
      </c>
      <c r="C109" s="79">
        <v>14334134</v>
      </c>
      <c r="D109" s="38">
        <f t="shared" si="13"/>
        <v>0.41866027333368072</v>
      </c>
      <c r="E109" s="38">
        <f t="shared" si="14"/>
        <v>9.9266855955678662E-2</v>
      </c>
      <c r="F109" s="79">
        <v>14517394</v>
      </c>
      <c r="G109" s="38">
        <f t="shared" si="15"/>
        <v>0.40438108161310587</v>
      </c>
      <c r="H109" s="38"/>
      <c r="I109" s="30">
        <f t="shared" si="22"/>
        <v>183260</v>
      </c>
      <c r="J109" s="29">
        <f t="shared" si="23"/>
        <v>1.2784867226719001</v>
      </c>
      <c r="K109" s="79">
        <v>14517394</v>
      </c>
      <c r="L109" s="38">
        <f t="shared" si="16"/>
        <v>0.38944084088104119</v>
      </c>
      <c r="M109" s="38">
        <f t="shared" si="17"/>
        <v>8.5607937256751976E-2</v>
      </c>
      <c r="N109" s="79">
        <v>14517394</v>
      </c>
      <c r="O109" s="38">
        <f t="shared" si="18"/>
        <v>0.42022992475870025</v>
      </c>
      <c r="P109" s="38">
        <f t="shared" si="19"/>
        <v>8.0702852346195106E-2</v>
      </c>
      <c r="Q109" s="43"/>
    </row>
    <row r="110" spans="1:17">
      <c r="A110" s="34"/>
      <c r="B110" s="62" t="s">
        <v>15</v>
      </c>
      <c r="C110" s="81">
        <v>14334134</v>
      </c>
      <c r="D110" s="38">
        <f t="shared" si="13"/>
        <v>0.41866027333368072</v>
      </c>
      <c r="E110" s="38">
        <f t="shared" si="14"/>
        <v>9.9266855955678662E-2</v>
      </c>
      <c r="F110" s="81">
        <v>14517394</v>
      </c>
      <c r="G110" s="38">
        <f t="shared" si="15"/>
        <v>0.40438108161310587</v>
      </c>
      <c r="H110" s="38">
        <f>F110/$F$135/1000000*100</f>
        <v>9.0816014513152549E-2</v>
      </c>
      <c r="I110" s="30">
        <f t="shared" si="22"/>
        <v>183260</v>
      </c>
      <c r="J110" s="29">
        <f t="shared" si="23"/>
        <v>1.2784867226719001</v>
      </c>
      <c r="K110" s="81">
        <v>14517394</v>
      </c>
      <c r="L110" s="38">
        <f t="shared" si="16"/>
        <v>0.38944084088104119</v>
      </c>
      <c r="M110" s="38">
        <f t="shared" si="17"/>
        <v>8.5607937256751976E-2</v>
      </c>
      <c r="N110" s="81">
        <v>14517394</v>
      </c>
      <c r="O110" s="38">
        <f t="shared" si="18"/>
        <v>0.42022992475870025</v>
      </c>
      <c r="P110" s="38">
        <f t="shared" si="19"/>
        <v>8.0702852346195106E-2</v>
      </c>
      <c r="Q110" s="43"/>
    </row>
    <row r="111" spans="1:17">
      <c r="A111" s="34"/>
      <c r="B111" s="85" t="s">
        <v>45</v>
      </c>
      <c r="C111" s="79">
        <v>261076</v>
      </c>
      <c r="D111" s="38">
        <f t="shared" si="13"/>
        <v>7.6253054088139555E-3</v>
      </c>
      <c r="E111" s="38">
        <f t="shared" si="14"/>
        <v>1.8080055401662051E-3</v>
      </c>
      <c r="F111" s="79">
        <v>530470</v>
      </c>
      <c r="G111" s="38">
        <f t="shared" si="15"/>
        <v>1.4776207931210261E-2</v>
      </c>
      <c r="H111" s="38">
        <f>F111/$F$135/1000000*100</f>
        <v>3.3184448406368269E-3</v>
      </c>
      <c r="I111" s="30">
        <f t="shared" si="22"/>
        <v>269394</v>
      </c>
      <c r="J111" s="29">
        <f t="shared" si="23"/>
        <v>103.18604544270636</v>
      </c>
      <c r="K111" s="79">
        <v>4241923</v>
      </c>
      <c r="L111" s="38">
        <f t="shared" si="16"/>
        <v>0.11379301685086379</v>
      </c>
      <c r="M111" s="38">
        <f t="shared" si="17"/>
        <v>2.5014288241537917E-2</v>
      </c>
      <c r="N111" s="79">
        <v>276409</v>
      </c>
      <c r="O111" s="38">
        <f t="shared" si="18"/>
        <v>8.001114612762289E-3</v>
      </c>
      <c r="P111" s="38">
        <f t="shared" si="19"/>
        <v>1.5365701801686616E-3</v>
      </c>
      <c r="Q111" s="43"/>
    </row>
    <row r="112" spans="1:17">
      <c r="A112" s="34"/>
      <c r="B112" s="62" t="s">
        <v>15</v>
      </c>
      <c r="C112" s="81">
        <v>261076</v>
      </c>
      <c r="D112" s="38">
        <f t="shared" si="13"/>
        <v>7.6253054088139555E-3</v>
      </c>
      <c r="E112" s="38">
        <f t="shared" si="14"/>
        <v>1.8080055401662051E-3</v>
      </c>
      <c r="F112" s="81">
        <v>530470</v>
      </c>
      <c r="G112" s="38">
        <f t="shared" si="15"/>
        <v>1.4776207931210261E-2</v>
      </c>
      <c r="H112" s="38">
        <f>F112/$F$135/1000000*100</f>
        <v>3.3184448406368269E-3</v>
      </c>
      <c r="I112" s="30">
        <f t="shared" si="22"/>
        <v>269394</v>
      </c>
      <c r="J112" s="29">
        <f t="shared" si="23"/>
        <v>103.18604544270636</v>
      </c>
      <c r="K112" s="81">
        <v>4241923</v>
      </c>
      <c r="L112" s="38">
        <f t="shared" si="16"/>
        <v>0.11379301685086379</v>
      </c>
      <c r="M112" s="38">
        <f t="shared" si="17"/>
        <v>2.5014288241537917E-2</v>
      </c>
      <c r="N112" s="81">
        <v>276409</v>
      </c>
      <c r="O112" s="38">
        <f t="shared" si="18"/>
        <v>8.001114612762289E-3</v>
      </c>
      <c r="P112" s="38">
        <f t="shared" si="19"/>
        <v>1.5365701801686616E-3</v>
      </c>
      <c r="Q112" s="43"/>
    </row>
    <row r="113" spans="1:17">
      <c r="A113" s="34"/>
      <c r="B113" s="86" t="s">
        <v>46</v>
      </c>
      <c r="C113" s="79">
        <v>71265</v>
      </c>
      <c r="D113" s="38">
        <f t="shared" si="13"/>
        <v>2.0814528718040974E-3</v>
      </c>
      <c r="E113" s="38">
        <f t="shared" si="14"/>
        <v>4.9352493074792238E-4</v>
      </c>
      <c r="F113" s="79">
        <v>71265</v>
      </c>
      <c r="G113" s="38">
        <f t="shared" si="15"/>
        <v>1.9850820182436314E-3</v>
      </c>
      <c r="H113" s="38">
        <f>F113/$F$135/1000000*100</f>
        <v>4.4581026555315758E-4</v>
      </c>
      <c r="I113" s="30">
        <f t="shared" si="22"/>
        <v>0</v>
      </c>
      <c r="J113" s="29">
        <f t="shared" si="23"/>
        <v>0</v>
      </c>
      <c r="K113" s="79">
        <v>71265</v>
      </c>
      <c r="L113" s="38">
        <f t="shared" si="16"/>
        <v>1.911741289475742E-3</v>
      </c>
      <c r="M113" s="38">
        <f t="shared" si="17"/>
        <v>4.2024413256280222E-4</v>
      </c>
      <c r="N113" s="79">
        <v>71265</v>
      </c>
      <c r="O113" s="38">
        <f t="shared" si="18"/>
        <v>2.0628830207355931E-3</v>
      </c>
      <c r="P113" s="38">
        <f t="shared" si="19"/>
        <v>3.9616537048258073E-4</v>
      </c>
      <c r="Q113" s="43"/>
    </row>
    <row r="114" spans="1:17">
      <c r="A114" s="34"/>
      <c r="B114" s="62" t="s">
        <v>15</v>
      </c>
      <c r="C114" s="81">
        <v>71265</v>
      </c>
      <c r="D114" s="38">
        <f t="shared" si="13"/>
        <v>2.0814528718040974E-3</v>
      </c>
      <c r="E114" s="38">
        <f t="shared" si="14"/>
        <v>4.9352493074792238E-4</v>
      </c>
      <c r="F114" s="81">
        <v>71265</v>
      </c>
      <c r="G114" s="38">
        <f t="shared" si="15"/>
        <v>1.9850820182436314E-3</v>
      </c>
      <c r="H114" s="38"/>
      <c r="I114" s="30">
        <f t="shared" si="22"/>
        <v>0</v>
      </c>
      <c r="J114" s="29">
        <f t="shared" si="23"/>
        <v>0</v>
      </c>
      <c r="K114" s="81">
        <v>71265</v>
      </c>
      <c r="L114" s="38">
        <f t="shared" si="16"/>
        <v>1.911741289475742E-3</v>
      </c>
      <c r="M114" s="38">
        <f t="shared" si="17"/>
        <v>4.2024413256280222E-4</v>
      </c>
      <c r="N114" s="81">
        <v>71265</v>
      </c>
      <c r="O114" s="38">
        <f t="shared" si="18"/>
        <v>2.0628830207355931E-3</v>
      </c>
      <c r="P114" s="38">
        <f t="shared" si="19"/>
        <v>3.9616537048258073E-4</v>
      </c>
      <c r="Q114" s="43"/>
    </row>
    <row r="115" spans="1:17">
      <c r="A115" s="34"/>
      <c r="B115" s="86" t="s">
        <v>47</v>
      </c>
      <c r="C115" s="79">
        <v>11445616</v>
      </c>
      <c r="D115" s="38">
        <f t="shared" si="13"/>
        <v>0.33429467891344877</v>
      </c>
      <c r="E115" s="38">
        <f t="shared" si="14"/>
        <v>7.926326869806094E-2</v>
      </c>
      <c r="F115" s="79">
        <v>12975815</v>
      </c>
      <c r="G115" s="38">
        <f t="shared" si="15"/>
        <v>0.3614404971382304</v>
      </c>
      <c r="H115" s="38">
        <f t="shared" ref="H115:H127" si="24">F115/$F$135/1000000*100</f>
        <v>8.1172406243157871E-2</v>
      </c>
      <c r="I115" s="30">
        <f t="shared" si="22"/>
        <v>1530199</v>
      </c>
      <c r="J115" s="29">
        <f t="shared" si="23"/>
        <v>13.369302272590659</v>
      </c>
      <c r="K115" s="79">
        <v>13647727</v>
      </c>
      <c r="L115" s="38">
        <f t="shared" si="16"/>
        <v>0.36611131991009471</v>
      </c>
      <c r="M115" s="38">
        <f t="shared" si="17"/>
        <v>8.0479578959782999E-2</v>
      </c>
      <c r="N115" s="79">
        <v>12739824</v>
      </c>
      <c r="O115" s="38">
        <f t="shared" si="18"/>
        <v>0.36877522790654327</v>
      </c>
      <c r="P115" s="38">
        <f t="shared" si="19"/>
        <v>7.0821260013230525E-2</v>
      </c>
      <c r="Q115" s="43"/>
    </row>
    <row r="116" spans="1:17">
      <c r="A116" s="34"/>
      <c r="B116" s="62" t="s">
        <v>15</v>
      </c>
      <c r="C116" s="81">
        <v>11445616</v>
      </c>
      <c r="D116" s="38">
        <f t="shared" si="13"/>
        <v>0.33429467891344877</v>
      </c>
      <c r="E116" s="38">
        <f t="shared" si="14"/>
        <v>7.926326869806094E-2</v>
      </c>
      <c r="F116" s="81">
        <v>12975815</v>
      </c>
      <c r="G116" s="38">
        <f t="shared" si="15"/>
        <v>0.3614404971382304</v>
      </c>
      <c r="H116" s="38">
        <f t="shared" si="24"/>
        <v>8.1172406243157871E-2</v>
      </c>
      <c r="I116" s="30">
        <f t="shared" si="22"/>
        <v>1530199</v>
      </c>
      <c r="J116" s="29">
        <f t="shared" si="23"/>
        <v>13.369302272590659</v>
      </c>
      <c r="K116" s="81">
        <v>13647727</v>
      </c>
      <c r="L116" s="38">
        <f t="shared" si="16"/>
        <v>0.36611131991009471</v>
      </c>
      <c r="M116" s="38">
        <f t="shared" si="17"/>
        <v>8.0479578959782999E-2</v>
      </c>
      <c r="N116" s="81">
        <v>12739824</v>
      </c>
      <c r="O116" s="38">
        <f t="shared" si="18"/>
        <v>0.36877522790654327</v>
      </c>
      <c r="P116" s="38">
        <f t="shared" si="19"/>
        <v>7.0821260013230525E-2</v>
      </c>
      <c r="Q116" s="43"/>
    </row>
    <row r="117" spans="1:17">
      <c r="A117" s="34"/>
      <c r="B117" s="86" t="s">
        <v>48</v>
      </c>
      <c r="C117" s="79">
        <v>210694805</v>
      </c>
      <c r="D117" s="38">
        <f t="shared" si="13"/>
        <v>6.1538105232786684</v>
      </c>
      <c r="E117" s="38">
        <f t="shared" si="14"/>
        <v>1.4591052977839336</v>
      </c>
      <c r="F117" s="79">
        <v>215869700</v>
      </c>
      <c r="G117" s="38">
        <f t="shared" si="15"/>
        <v>6.0130366905724726</v>
      </c>
      <c r="H117" s="38">
        <f t="shared" si="24"/>
        <v>1.3504094335491541</v>
      </c>
      <c r="I117" s="30">
        <f t="shared" si="22"/>
        <v>5174895</v>
      </c>
      <c r="J117" s="29">
        <f t="shared" si="23"/>
        <v>2.4561094422807344</v>
      </c>
      <c r="K117" s="79">
        <v>222429700</v>
      </c>
      <c r="L117" s="38">
        <f t="shared" si="16"/>
        <v>5.9668566827433169</v>
      </c>
      <c r="M117" s="38">
        <f t="shared" si="17"/>
        <v>1.3116505484137282</v>
      </c>
      <c r="N117" s="79">
        <v>222429700</v>
      </c>
      <c r="O117" s="38">
        <f t="shared" si="18"/>
        <v>6.4385947019899206</v>
      </c>
      <c r="P117" s="38">
        <f t="shared" si="19"/>
        <v>1.2364968007693717</v>
      </c>
      <c r="Q117" s="43"/>
    </row>
    <row r="118" spans="1:17">
      <c r="A118" s="34"/>
      <c r="B118" s="62" t="s">
        <v>15</v>
      </c>
      <c r="C118" s="81">
        <v>210694805</v>
      </c>
      <c r="D118" s="38">
        <f t="shared" si="13"/>
        <v>6.1538105232786684</v>
      </c>
      <c r="E118" s="38">
        <f t="shared" si="14"/>
        <v>1.4591052977839336</v>
      </c>
      <c r="F118" s="81">
        <v>215869700</v>
      </c>
      <c r="G118" s="38">
        <f t="shared" si="15"/>
        <v>6.0130366905724726</v>
      </c>
      <c r="H118" s="38">
        <f t="shared" si="24"/>
        <v>1.3504094335491541</v>
      </c>
      <c r="I118" s="30">
        <f t="shared" si="22"/>
        <v>5174895</v>
      </c>
      <c r="J118" s="29">
        <f t="shared" si="23"/>
        <v>2.4561094422807344</v>
      </c>
      <c r="K118" s="81">
        <v>222429700</v>
      </c>
      <c r="L118" s="38">
        <f t="shared" si="16"/>
        <v>5.9668566827433169</v>
      </c>
      <c r="M118" s="38">
        <f t="shared" si="17"/>
        <v>1.3116505484137282</v>
      </c>
      <c r="N118" s="81">
        <v>222429700</v>
      </c>
      <c r="O118" s="38">
        <f t="shared" si="18"/>
        <v>6.4385947019899206</v>
      </c>
      <c r="P118" s="38">
        <f t="shared" si="19"/>
        <v>1.2364968007693717</v>
      </c>
      <c r="Q118" s="43"/>
    </row>
    <row r="119" spans="1:17">
      <c r="A119" s="32"/>
      <c r="B119" s="86" t="s">
        <v>49</v>
      </c>
      <c r="C119" s="79">
        <v>15491371</v>
      </c>
      <c r="D119" s="38">
        <f t="shared" si="13"/>
        <v>0.45245995448162091</v>
      </c>
      <c r="E119" s="38">
        <f t="shared" si="14"/>
        <v>0.10728096260387811</v>
      </c>
      <c r="F119" s="79">
        <v>15491371</v>
      </c>
      <c r="G119" s="38">
        <f t="shared" si="15"/>
        <v>0.43151114867102874</v>
      </c>
      <c r="H119" s="38">
        <f t="shared" si="24"/>
        <v>9.6908892433768101E-2</v>
      </c>
      <c r="I119" s="30">
        <f t="shared" si="22"/>
        <v>0</v>
      </c>
      <c r="J119" s="29">
        <f t="shared" si="23"/>
        <v>0</v>
      </c>
      <c r="K119" s="79">
        <v>9777097</v>
      </c>
      <c r="L119" s="38">
        <f t="shared" si="16"/>
        <v>0.26227853821805108</v>
      </c>
      <c r="M119" s="38">
        <f t="shared" si="17"/>
        <v>5.7654776506663521E-2</v>
      </c>
      <c r="N119" s="79">
        <v>9777097</v>
      </c>
      <c r="O119" s="38">
        <f t="shared" si="18"/>
        <v>0.28301420603921845</v>
      </c>
      <c r="P119" s="38">
        <f t="shared" si="19"/>
        <v>5.4351326110280346E-2</v>
      </c>
      <c r="Q119" s="43"/>
    </row>
    <row r="120" spans="1:17" s="28" customFormat="1">
      <c r="A120" s="32"/>
      <c r="B120" s="62" t="s">
        <v>15</v>
      </c>
      <c r="C120" s="81">
        <v>15491371</v>
      </c>
      <c r="D120" s="38">
        <f t="shared" si="13"/>
        <v>0.45245995448162091</v>
      </c>
      <c r="E120" s="38">
        <f t="shared" si="14"/>
        <v>0.10728096260387811</v>
      </c>
      <c r="F120" s="81">
        <v>15491371</v>
      </c>
      <c r="G120" s="38">
        <f t="shared" si="15"/>
        <v>0.43151114867102874</v>
      </c>
      <c r="H120" s="38">
        <f t="shared" si="24"/>
        <v>9.6908892433768101E-2</v>
      </c>
      <c r="I120" s="30">
        <f t="shared" si="22"/>
        <v>0</v>
      </c>
      <c r="J120" s="29">
        <f t="shared" si="23"/>
        <v>0</v>
      </c>
      <c r="K120" s="81">
        <v>9777097</v>
      </c>
      <c r="L120" s="38">
        <f t="shared" si="16"/>
        <v>0.26227853821805108</v>
      </c>
      <c r="M120" s="38">
        <f t="shared" si="17"/>
        <v>5.7654776506663521E-2</v>
      </c>
      <c r="N120" s="81">
        <v>9777097</v>
      </c>
      <c r="O120" s="38">
        <f t="shared" si="18"/>
        <v>0.28301420603921845</v>
      </c>
      <c r="P120" s="38">
        <f t="shared" si="19"/>
        <v>5.4351326110280346E-2</v>
      </c>
      <c r="Q120" s="43"/>
    </row>
    <row r="121" spans="1:17" ht="26.25">
      <c r="A121" s="32"/>
      <c r="B121" s="86" t="s">
        <v>50</v>
      </c>
      <c r="C121" s="79">
        <v>106523451</v>
      </c>
      <c r="D121" s="38">
        <f t="shared" si="13"/>
        <v>3.1112543744956578</v>
      </c>
      <c r="E121" s="38">
        <f t="shared" si="14"/>
        <v>0.73769702908587265</v>
      </c>
      <c r="F121" s="79">
        <v>74292455</v>
      </c>
      <c r="G121" s="38">
        <f t="shared" si="15"/>
        <v>2.0694115836900888</v>
      </c>
      <c r="H121" s="38">
        <f t="shared" si="24"/>
        <v>0.46474902255168749</v>
      </c>
      <c r="I121" s="30">
        <f t="shared" si="22"/>
        <v>-32230996</v>
      </c>
      <c r="J121" s="29">
        <f t="shared" si="23"/>
        <v>-30.257183462822653</v>
      </c>
      <c r="K121" s="79">
        <v>642906567</v>
      </c>
      <c r="L121" s="38">
        <f t="shared" si="16"/>
        <v>17.246488871241176</v>
      </c>
      <c r="M121" s="38">
        <f t="shared" si="17"/>
        <v>3.791169754688053</v>
      </c>
      <c r="N121" s="79">
        <v>734014986</v>
      </c>
      <c r="O121" s="38">
        <f t="shared" si="18"/>
        <v>21.24727498189678</v>
      </c>
      <c r="P121" s="38">
        <f t="shared" si="19"/>
        <v>4.0804226319856358</v>
      </c>
      <c r="Q121" s="43"/>
    </row>
    <row r="122" spans="1:17">
      <c r="A122" s="32"/>
      <c r="B122" s="62" t="s">
        <v>15</v>
      </c>
      <c r="C122" s="81">
        <v>17683386</v>
      </c>
      <c r="D122" s="38">
        <f t="shared" si="13"/>
        <v>0.51648262924184907</v>
      </c>
      <c r="E122" s="38">
        <f t="shared" si="14"/>
        <v>0.1224611218836565</v>
      </c>
      <c r="F122" s="81">
        <v>23785389</v>
      </c>
      <c r="G122" s="38">
        <f t="shared" si="15"/>
        <v>0.66254048973310697</v>
      </c>
      <c r="H122" s="38">
        <f t="shared" si="24"/>
        <v>0.14879352538237778</v>
      </c>
      <c r="I122" s="30">
        <f t="shared" si="22"/>
        <v>6102003</v>
      </c>
      <c r="J122" s="29">
        <f t="shared" si="23"/>
        <v>34.506982995225002</v>
      </c>
      <c r="K122" s="81">
        <v>47031271</v>
      </c>
      <c r="L122" s="38">
        <f t="shared" si="16"/>
        <v>1.2616519001925639</v>
      </c>
      <c r="M122" s="38">
        <f t="shared" si="17"/>
        <v>0.27733972756221253</v>
      </c>
      <c r="N122" s="81">
        <v>55010757</v>
      </c>
      <c r="O122" s="38">
        <f t="shared" si="18"/>
        <v>1.5923771356642344</v>
      </c>
      <c r="P122" s="38">
        <f t="shared" si="19"/>
        <v>0.30580729569118392</v>
      </c>
      <c r="Q122" s="43"/>
    </row>
    <row r="123" spans="1:17">
      <c r="A123" s="32"/>
      <c r="B123" s="62" t="s">
        <v>51</v>
      </c>
      <c r="C123" s="81">
        <v>1500000</v>
      </c>
      <c r="D123" s="38">
        <f t="shared" si="13"/>
        <v>4.3810837124902073E-2</v>
      </c>
      <c r="E123" s="38">
        <f t="shared" si="14"/>
        <v>1.038781163434903E-2</v>
      </c>
      <c r="F123" s="81"/>
      <c r="G123" s="38">
        <f t="shared" si="15"/>
        <v>0</v>
      </c>
      <c r="H123" s="38">
        <f t="shared" si="24"/>
        <v>0</v>
      </c>
      <c r="I123" s="30">
        <f t="shared" si="22"/>
        <v>-1500000</v>
      </c>
      <c r="J123" s="29">
        <f t="shared" si="23"/>
        <v>-100</v>
      </c>
      <c r="K123" s="81"/>
      <c r="L123" s="38">
        <f t="shared" si="16"/>
        <v>0</v>
      </c>
      <c r="M123" s="38">
        <f t="shared" si="17"/>
        <v>0</v>
      </c>
      <c r="N123" s="81"/>
      <c r="O123" s="38">
        <f t="shared" si="18"/>
        <v>0</v>
      </c>
      <c r="P123" s="38">
        <f t="shared" si="19"/>
        <v>0</v>
      </c>
      <c r="Q123" s="43"/>
    </row>
    <row r="124" spans="1:17">
      <c r="A124" s="32"/>
      <c r="B124" s="62" t="s">
        <v>52</v>
      </c>
      <c r="C124" s="81">
        <v>16183386</v>
      </c>
      <c r="D124" s="38">
        <f t="shared" si="13"/>
        <v>0.47267179211694699</v>
      </c>
      <c r="E124" s="38">
        <f t="shared" si="14"/>
        <v>0.11207331024930746</v>
      </c>
      <c r="F124" s="81"/>
      <c r="G124" s="38">
        <f t="shared" si="15"/>
        <v>0</v>
      </c>
      <c r="H124" s="38">
        <f t="shared" si="24"/>
        <v>0</v>
      </c>
      <c r="I124" s="30">
        <f t="shared" si="22"/>
        <v>-16183386</v>
      </c>
      <c r="J124" s="29">
        <f t="shared" si="23"/>
        <v>-100</v>
      </c>
      <c r="K124" s="81"/>
      <c r="L124" s="38">
        <f t="shared" si="16"/>
        <v>0</v>
      </c>
      <c r="M124" s="38">
        <f t="shared" si="17"/>
        <v>0</v>
      </c>
      <c r="N124" s="81"/>
      <c r="O124" s="38">
        <f t="shared" si="18"/>
        <v>0</v>
      </c>
      <c r="P124" s="38">
        <f t="shared" si="19"/>
        <v>0</v>
      </c>
      <c r="Q124" s="43"/>
    </row>
    <row r="125" spans="1:17" ht="27">
      <c r="A125" s="32"/>
      <c r="B125" s="62" t="s">
        <v>53</v>
      </c>
      <c r="C125" s="81">
        <v>0</v>
      </c>
      <c r="D125" s="38">
        <f t="shared" si="13"/>
        <v>0</v>
      </c>
      <c r="E125" s="38">
        <f t="shared" si="14"/>
        <v>0</v>
      </c>
      <c r="F125" s="81"/>
      <c r="G125" s="38">
        <f t="shared" si="15"/>
        <v>0</v>
      </c>
      <c r="H125" s="38">
        <f t="shared" si="24"/>
        <v>0</v>
      </c>
      <c r="I125" s="30">
        <f t="shared" si="22"/>
        <v>0</v>
      </c>
      <c r="J125" s="29"/>
      <c r="K125" s="81"/>
      <c r="L125" s="38">
        <f t="shared" si="16"/>
        <v>0</v>
      </c>
      <c r="M125" s="38">
        <f t="shared" si="17"/>
        <v>0</v>
      </c>
      <c r="N125" s="81"/>
      <c r="O125" s="38">
        <f t="shared" si="18"/>
        <v>0</v>
      </c>
      <c r="P125" s="38">
        <f t="shared" si="19"/>
        <v>0</v>
      </c>
      <c r="Q125" s="43"/>
    </row>
    <row r="126" spans="1:17">
      <c r="A126" s="32"/>
      <c r="B126" s="62" t="s">
        <v>54</v>
      </c>
      <c r="C126" s="81"/>
      <c r="D126" s="38">
        <f t="shared" si="13"/>
        <v>0</v>
      </c>
      <c r="E126" s="38">
        <f t="shared" si="14"/>
        <v>0</v>
      </c>
      <c r="F126" s="81"/>
      <c r="G126" s="38">
        <f t="shared" si="15"/>
        <v>0</v>
      </c>
      <c r="H126" s="38">
        <f t="shared" si="24"/>
        <v>0</v>
      </c>
      <c r="I126" s="30">
        <f t="shared" si="22"/>
        <v>0</v>
      </c>
      <c r="J126" s="29"/>
      <c r="K126" s="81"/>
      <c r="L126" s="38">
        <f t="shared" si="16"/>
        <v>0</v>
      </c>
      <c r="M126" s="38">
        <f t="shared" si="17"/>
        <v>0</v>
      </c>
      <c r="N126" s="81"/>
      <c r="O126" s="38">
        <f t="shared" si="18"/>
        <v>0</v>
      </c>
      <c r="P126" s="38">
        <f t="shared" si="19"/>
        <v>0</v>
      </c>
      <c r="Q126" s="43"/>
    </row>
    <row r="127" spans="1:17">
      <c r="A127" s="32"/>
      <c r="B127" s="67" t="s">
        <v>16</v>
      </c>
      <c r="C127" s="83">
        <v>88840065</v>
      </c>
      <c r="D127" s="38">
        <f t="shared" si="13"/>
        <v>2.594771745253809</v>
      </c>
      <c r="E127" s="38">
        <f t="shared" si="14"/>
        <v>0.6152359072022161</v>
      </c>
      <c r="F127" s="83">
        <v>50507066</v>
      </c>
      <c r="G127" s="38">
        <f t="shared" si="15"/>
        <v>1.4068710939569817</v>
      </c>
      <c r="H127" s="38">
        <f t="shared" si="24"/>
        <v>0.31595549716930971</v>
      </c>
      <c r="I127" s="30">
        <f t="shared" si="22"/>
        <v>-38332999</v>
      </c>
      <c r="J127" s="29">
        <f t="shared" si="23"/>
        <v>-43.148323900933661</v>
      </c>
      <c r="K127" s="83">
        <v>595875296</v>
      </c>
      <c r="L127" s="38">
        <f t="shared" si="16"/>
        <v>15.984836971048614</v>
      </c>
      <c r="M127" s="38">
        <f t="shared" si="17"/>
        <v>3.5138300271258407</v>
      </c>
      <c r="N127" s="83">
        <v>679004229</v>
      </c>
      <c r="O127" s="38">
        <f t="shared" si="18"/>
        <v>19.654897846232544</v>
      </c>
      <c r="P127" s="38">
        <f t="shared" si="19"/>
        <v>3.7746153362944512</v>
      </c>
      <c r="Q127" s="43"/>
    </row>
    <row r="128" spans="1:17">
      <c r="A128" s="27"/>
      <c r="B128" s="27"/>
      <c r="C128" s="27"/>
      <c r="D128" s="27"/>
      <c r="E128" s="27"/>
      <c r="F128" s="54"/>
      <c r="G128" s="27"/>
      <c r="H128" s="27"/>
      <c r="I128" s="22"/>
      <c r="J128" s="14"/>
      <c r="K128" s="54"/>
      <c r="L128" s="27"/>
      <c r="M128" s="27"/>
      <c r="N128" s="54"/>
      <c r="O128" s="27"/>
      <c r="P128" s="27"/>
      <c r="Q128" s="14"/>
    </row>
    <row r="129" spans="1:17">
      <c r="A129" s="399" t="s">
        <v>9</v>
      </c>
      <c r="B129" s="399"/>
      <c r="C129" s="399"/>
      <c r="D129" s="399"/>
      <c r="E129" s="399"/>
      <c r="F129" s="399"/>
      <c r="G129" s="399"/>
      <c r="H129" s="399"/>
      <c r="I129" s="399"/>
      <c r="J129" s="399"/>
      <c r="K129" s="110"/>
      <c r="L129" s="110"/>
      <c r="M129" s="110"/>
      <c r="N129" s="110"/>
      <c r="O129" s="110"/>
      <c r="P129" s="110"/>
      <c r="Q129" s="110"/>
    </row>
    <row r="130" spans="1:17">
      <c r="B130" s="26"/>
      <c r="C130" s="59"/>
      <c r="D130" s="59"/>
      <c r="E130" s="59"/>
      <c r="F130" s="59"/>
      <c r="G130" s="59"/>
      <c r="H130" s="59"/>
      <c r="I130" s="22"/>
      <c r="J130" s="14"/>
      <c r="K130" s="59"/>
      <c r="L130" s="59"/>
      <c r="M130" s="59"/>
      <c r="N130" s="59"/>
      <c r="O130" s="59"/>
      <c r="P130" s="59"/>
      <c r="Q130" s="14"/>
    </row>
    <row r="131" spans="1:17" ht="69" customHeight="1">
      <c r="A131" s="24"/>
      <c r="B131" s="23" t="s">
        <v>5</v>
      </c>
      <c r="C131" s="5" t="s">
        <v>10</v>
      </c>
      <c r="D131" s="5" t="s">
        <v>0</v>
      </c>
      <c r="E131" s="5" t="s">
        <v>1</v>
      </c>
      <c r="F131" s="5" t="s">
        <v>11</v>
      </c>
      <c r="G131" s="5" t="s">
        <v>0</v>
      </c>
      <c r="H131" s="5" t="s">
        <v>1</v>
      </c>
      <c r="I131" s="5" t="s">
        <v>12</v>
      </c>
      <c r="J131" s="5" t="s">
        <v>13</v>
      </c>
      <c r="K131" s="5"/>
      <c r="L131" s="5" t="s">
        <v>0</v>
      </c>
      <c r="M131" s="5" t="s">
        <v>1</v>
      </c>
      <c r="N131" s="5"/>
      <c r="O131" s="5" t="s">
        <v>0</v>
      </c>
      <c r="P131" s="5" t="s">
        <v>1</v>
      </c>
      <c r="Q131" s="112"/>
    </row>
    <row r="132" spans="1:17" ht="21.75" customHeight="1">
      <c r="A132" s="101">
        <v>18</v>
      </c>
      <c r="B132" s="102" t="s">
        <v>4</v>
      </c>
      <c r="C132" s="104">
        <v>1402793908</v>
      </c>
      <c r="D132" s="103">
        <v>100</v>
      </c>
      <c r="E132" s="103">
        <f>C132/$C$135/1000000*100</f>
        <v>9.7146392520775624</v>
      </c>
      <c r="F132" s="104">
        <v>1425236818</v>
      </c>
      <c r="G132" s="103">
        <v>100</v>
      </c>
      <c r="H132" s="103">
        <f>F132/$F$135/1000000*100</f>
        <v>8.915810065371744</v>
      </c>
      <c r="I132" s="47">
        <f>F132-C132</f>
        <v>22442910</v>
      </c>
      <c r="J132" s="46">
        <f>F132/C132*100-100</f>
        <v>1.5998722172951005</v>
      </c>
      <c r="K132" s="104">
        <v>1426138111</v>
      </c>
      <c r="L132" s="103">
        <v>100</v>
      </c>
      <c r="M132" s="103">
        <f>K132/$K$135/1000000*100</f>
        <v>8.4098249262884774</v>
      </c>
      <c r="N132" s="104">
        <v>1434064153</v>
      </c>
      <c r="O132" s="103">
        <v>100</v>
      </c>
      <c r="P132" s="103">
        <f>N132/$N$135/1000000*100</f>
        <v>7.9720277340775043</v>
      </c>
      <c r="Q132" s="116"/>
    </row>
    <row r="133" spans="1:17" ht="21.75" customHeight="1">
      <c r="A133" s="32"/>
      <c r="B133" s="62" t="s">
        <v>15</v>
      </c>
      <c r="C133" s="81">
        <v>15491371</v>
      </c>
      <c r="D133" s="31">
        <f>C133/$C$4*100</f>
        <v>0.45245995448162091</v>
      </c>
      <c r="E133" s="31">
        <f>C133/$C$135/1000000*100</f>
        <v>0.10728096260387811</v>
      </c>
      <c r="F133" s="81">
        <v>1425236818</v>
      </c>
      <c r="G133" s="31">
        <f>F133/$F$4*100</f>
        <v>39.699880434302557</v>
      </c>
      <c r="H133" s="31">
        <f>F133/$F$135/1000000*100</f>
        <v>8.915810065371744</v>
      </c>
      <c r="I133" s="30">
        <f>F133-C133</f>
        <v>1409745447</v>
      </c>
      <c r="J133" s="29">
        <f>F133/C133*100-100</f>
        <v>9100.1980844690897</v>
      </c>
      <c r="K133" s="81">
        <v>1426138111</v>
      </c>
      <c r="L133" s="31">
        <f>K133/$K$4*100</f>
        <v>38.257308795252079</v>
      </c>
      <c r="M133" s="117">
        <f>K133/$K$135/1000000*100</f>
        <v>8.4098249262884774</v>
      </c>
      <c r="N133" s="81">
        <v>1434064153</v>
      </c>
      <c r="O133" s="31">
        <f>N133/$N$4*100</f>
        <v>41.511353285192868</v>
      </c>
      <c r="P133" s="117">
        <f>N133/$N$135/1000000*100</f>
        <v>7.9720277340775043</v>
      </c>
      <c r="Q133" s="43"/>
    </row>
    <row r="134" spans="1:17" ht="21.75" customHeight="1">
      <c r="A134" s="97"/>
      <c r="B134" s="98"/>
      <c r="C134" s="99"/>
      <c r="D134" s="100"/>
      <c r="E134" s="100"/>
      <c r="F134" s="99"/>
      <c r="G134" s="100"/>
      <c r="H134" s="100"/>
      <c r="I134" s="44"/>
      <c r="J134" s="43"/>
      <c r="K134" s="99"/>
      <c r="L134" s="100"/>
      <c r="M134" s="100"/>
      <c r="N134" s="99"/>
      <c r="O134" s="100"/>
      <c r="P134" s="100"/>
      <c r="Q134" s="43"/>
    </row>
    <row r="135" spans="1:17">
      <c r="B135" s="6" t="s">
        <v>2</v>
      </c>
      <c r="C135" s="7">
        <v>14440</v>
      </c>
      <c r="D135" s="13"/>
      <c r="E135" s="13"/>
      <c r="F135" s="7">
        <v>15985.5</v>
      </c>
      <c r="G135" s="13"/>
      <c r="H135" s="13"/>
      <c r="K135" s="7">
        <v>16958</v>
      </c>
      <c r="L135" s="13"/>
      <c r="M135" s="13"/>
      <c r="N135" s="7">
        <v>17988.7</v>
      </c>
      <c r="O135" s="13"/>
      <c r="P135" s="13"/>
    </row>
    <row r="136" spans="1:17">
      <c r="I136" s="22"/>
    </row>
    <row r="137" spans="1:17">
      <c r="F137" s="21"/>
      <c r="K137" s="21"/>
      <c r="N137" s="21"/>
    </row>
    <row r="138" spans="1:17">
      <c r="F138" s="21"/>
      <c r="K138" s="21"/>
      <c r="N138" s="21"/>
    </row>
    <row r="139" spans="1:17">
      <c r="F139" s="21"/>
      <c r="K139" s="21"/>
      <c r="N139" s="21"/>
    </row>
    <row r="140" spans="1:17">
      <c r="F140" s="20"/>
      <c r="K140" s="20"/>
      <c r="N140" s="20"/>
    </row>
    <row r="141" spans="1:17">
      <c r="F141" s="20"/>
      <c r="K141" s="20"/>
      <c r="N141" s="20"/>
    </row>
    <row r="143" spans="1:17">
      <c r="F143" s="20"/>
      <c r="K143" s="20"/>
      <c r="N143" s="20"/>
    </row>
  </sheetData>
  <autoFilter ref="B1:B143"/>
  <mergeCells count="2">
    <mergeCell ref="A1:J1"/>
    <mergeCell ref="A129:J129"/>
  </mergeCells>
  <pageMargins left="0.31496062992125984" right="0.15748031496062992" top="0.59055118110236227" bottom="0.39370078740157483" header="0.27559055118110237" footer="0.15748031496062992"/>
  <pageSetup paperSize="9" scale="50" orientation="landscape" verticalDpi="144" r:id="rId1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51"/>
  <sheetViews>
    <sheetView view="pageLayout" topLeftCell="A19" zoomScale="70" zoomScaleNormal="80" zoomScalePageLayoutView="70" workbookViewId="0">
      <selection activeCell="E4" sqref="E4"/>
    </sheetView>
  </sheetViews>
  <sheetFormatPr defaultColWidth="8.85546875" defaultRowHeight="15.75"/>
  <cols>
    <col min="1" max="1" width="43" style="122" customWidth="1"/>
    <col min="2" max="2" width="17.140625" style="42" customWidth="1"/>
    <col min="3" max="4" width="8.140625" style="42" customWidth="1"/>
    <col min="5" max="5" width="18.140625" style="13" customWidth="1"/>
    <col min="6" max="6" width="7.85546875" style="42" customWidth="1"/>
    <col min="7" max="7" width="8" style="41" customWidth="1"/>
    <col min="8" max="8" width="16.5703125" style="13" customWidth="1"/>
    <col min="9" max="9" width="12.7109375" style="13" customWidth="1"/>
    <col min="10" max="10" width="16.7109375" style="13" customWidth="1"/>
    <col min="11" max="11" width="7.85546875" style="42" customWidth="1"/>
    <col min="12" max="12" width="7.85546875" style="41" customWidth="1"/>
    <col min="13" max="13" width="17" style="13" customWidth="1"/>
    <col min="14" max="14" width="8.28515625" style="42" customWidth="1"/>
    <col min="15" max="15" width="8.28515625" style="41" customWidth="1"/>
    <col min="16" max="16384" width="8.85546875" style="13"/>
  </cols>
  <sheetData>
    <row r="1" spans="1:25">
      <c r="B1" s="153"/>
      <c r="E1" s="153"/>
      <c r="J1" s="153"/>
      <c r="L1" s="13"/>
      <c r="M1" s="153"/>
    </row>
    <row r="2" spans="1:25">
      <c r="A2" s="400" t="s">
        <v>63</v>
      </c>
      <c r="B2" s="400"/>
      <c r="C2" s="400"/>
      <c r="D2" s="400"/>
      <c r="E2" s="400"/>
      <c r="F2" s="400"/>
      <c r="G2" s="400"/>
      <c r="H2" s="400"/>
      <c r="I2" s="400"/>
      <c r="J2" s="22"/>
      <c r="K2" s="13"/>
      <c r="L2" s="13"/>
      <c r="M2" s="22"/>
      <c r="N2" s="13"/>
      <c r="O2" s="13"/>
    </row>
    <row r="3" spans="1:25" ht="11.25" customHeight="1">
      <c r="B3" s="50"/>
      <c r="C3" s="50"/>
      <c r="D3" s="50"/>
      <c r="E3" s="22"/>
      <c r="F3" s="49"/>
      <c r="G3" s="48"/>
      <c r="J3" s="22"/>
      <c r="K3" s="49"/>
      <c r="L3" s="48"/>
      <c r="M3" s="22"/>
      <c r="N3" s="49"/>
      <c r="O3" s="48"/>
    </row>
    <row r="4" spans="1:25" ht="63.75">
      <c r="A4" s="342" t="s">
        <v>142</v>
      </c>
      <c r="B4" s="173" t="s">
        <v>67</v>
      </c>
      <c r="C4" s="173" t="s">
        <v>0</v>
      </c>
      <c r="D4" s="173" t="s">
        <v>1</v>
      </c>
      <c r="E4" s="173" t="s">
        <v>68</v>
      </c>
      <c r="F4" s="173" t="s">
        <v>0</v>
      </c>
      <c r="G4" s="173" t="s">
        <v>1</v>
      </c>
      <c r="H4" s="173" t="s">
        <v>69</v>
      </c>
      <c r="I4" s="173" t="s">
        <v>70</v>
      </c>
      <c r="J4" s="173" t="s">
        <v>71</v>
      </c>
      <c r="K4" s="173" t="s">
        <v>0</v>
      </c>
      <c r="L4" s="173" t="s">
        <v>1</v>
      </c>
      <c r="M4" s="173" t="s">
        <v>72</v>
      </c>
      <c r="N4" s="173" t="s">
        <v>0</v>
      </c>
      <c r="O4" s="173" t="s">
        <v>1</v>
      </c>
    </row>
    <row r="5" spans="1:25">
      <c r="A5" s="343" t="s">
        <v>143</v>
      </c>
      <c r="B5" s="344">
        <f>B6+B24</f>
        <v>10014842838</v>
      </c>
      <c r="C5" s="345">
        <f>B5/B5*100</f>
        <v>100</v>
      </c>
      <c r="D5" s="345">
        <f t="shared" ref="D5:D29" si="0">B5/$B$34/1000000*100</f>
        <v>30.20704240212342</v>
      </c>
      <c r="E5" s="344">
        <f>E6+E24</f>
        <v>10758905571</v>
      </c>
      <c r="F5" s="345">
        <f>E5/E5*100</f>
        <v>100</v>
      </c>
      <c r="G5" s="345">
        <f t="shared" ref="G5:G29" si="1">E5/$E$34/1000000*100</f>
        <v>35.83673829525015</v>
      </c>
      <c r="H5" s="344">
        <f>E5-B5</f>
        <v>744062733</v>
      </c>
      <c r="I5" s="345">
        <f>E5/B5*100-100</f>
        <v>7.4295996955314365</v>
      </c>
      <c r="J5" s="344">
        <f>J6+J24</f>
        <v>11048131374</v>
      </c>
      <c r="K5" s="345">
        <f>J5/J5*100</f>
        <v>100</v>
      </c>
      <c r="L5" s="345">
        <f t="shared" ref="L5:L29" si="2">J5/$J$34/1000000*100</f>
        <v>34.961334685611213</v>
      </c>
      <c r="M5" s="344">
        <f>M6+M24</f>
        <v>10967614025</v>
      </c>
      <c r="N5" s="345">
        <f>M5/M5*100</f>
        <v>100</v>
      </c>
      <c r="O5" s="345">
        <f t="shared" ref="O5:O29" si="3">M5/$M$34/1000000*100</f>
        <v>32.988281724666884</v>
      </c>
    </row>
    <row r="6" spans="1:25">
      <c r="A6" s="346" t="s">
        <v>144</v>
      </c>
      <c r="B6" s="347">
        <f>B7+B10+B11+B14+B17</f>
        <v>9335786622</v>
      </c>
      <c r="C6" s="348">
        <f>B6/$B$5*100</f>
        <v>93.219502023302752</v>
      </c>
      <c r="D6" s="348">
        <f t="shared" si="0"/>
        <v>28.158854503227364</v>
      </c>
      <c r="E6" s="347">
        <f>E7+E10+E11+E14+E17</f>
        <v>10138480425</v>
      </c>
      <c r="F6" s="348">
        <f t="shared" ref="F6:F32" si="4">E6/$E$5*100</f>
        <v>94.233380505984556</v>
      </c>
      <c r="G6" s="348">
        <f t="shared" si="1"/>
        <v>33.770169958696954</v>
      </c>
      <c r="H6" s="347">
        <f t="shared" ref="H6:H32" si="5">E6-B6</f>
        <v>802693803</v>
      </c>
      <c r="I6" s="348">
        <f t="shared" ref="I6:I32" si="6">E6/B6*100-100</f>
        <v>8.5980307337834034</v>
      </c>
      <c r="J6" s="347">
        <f>J7+J10+J11+J14+J17</f>
        <v>10346511097</v>
      </c>
      <c r="K6" s="348">
        <f>J6/$J$5*100</f>
        <v>93.649421307107644</v>
      </c>
      <c r="L6" s="348">
        <f t="shared" si="2"/>
        <v>32.741087614316008</v>
      </c>
      <c r="M6" s="347">
        <f>M7+M10+M11+M14+M17</f>
        <v>10484323785</v>
      </c>
      <c r="N6" s="348">
        <f>M6/$M$5*100</f>
        <v>95.593478773976088</v>
      </c>
      <c r="O6" s="348">
        <f t="shared" si="3"/>
        <v>31.534646088368877</v>
      </c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>
      <c r="A7" s="349" t="s">
        <v>145</v>
      </c>
      <c r="B7" s="350">
        <f>B8+B9</f>
        <v>2023090199</v>
      </c>
      <c r="C7" s="351">
        <f t="shared" ref="C7:C32" si="7">B7/$B$5*100</f>
        <v>20.200918094527168</v>
      </c>
      <c r="D7" s="351">
        <f t="shared" si="0"/>
        <v>6.1020998944320448</v>
      </c>
      <c r="E7" s="350">
        <f>E8+E9</f>
        <v>2153341019</v>
      </c>
      <c r="F7" s="351">
        <f t="shared" si="4"/>
        <v>20.014498731211145</v>
      </c>
      <c r="G7" s="351">
        <f t="shared" si="1"/>
        <v>7.1725435314102981</v>
      </c>
      <c r="H7" s="350">
        <f t="shared" si="5"/>
        <v>130250820</v>
      </c>
      <c r="I7" s="351">
        <f t="shared" si="6"/>
        <v>6.438211210967367</v>
      </c>
      <c r="J7" s="350">
        <f>J8+J9</f>
        <v>2047510063</v>
      </c>
      <c r="K7" s="351">
        <f t="shared" ref="K7:K32" si="8">J7/$J$5*100</f>
        <v>18.53263682054402</v>
      </c>
      <c r="L7" s="351">
        <f t="shared" si="2"/>
        <v>6.479257184899212</v>
      </c>
      <c r="M7" s="350">
        <f>M8+M9</f>
        <v>2004821052</v>
      </c>
      <c r="N7" s="351">
        <f t="shared" ref="N7:N32" si="9">M7/$M$5*100</f>
        <v>18.279463951139547</v>
      </c>
      <c r="O7" s="351">
        <f t="shared" si="3"/>
        <v>6.0300810659608395</v>
      </c>
    </row>
    <row r="8" spans="1:25">
      <c r="A8" s="352" t="s">
        <v>146</v>
      </c>
      <c r="B8" s="350">
        <f>[2]pb_spb_ekon!B8+[2]pb_spb_ekon!B45</f>
        <v>1219370893</v>
      </c>
      <c r="C8" s="351">
        <f t="shared" si="7"/>
        <v>12.175636829499291</v>
      </c>
      <c r="D8" s="351">
        <f t="shared" si="0"/>
        <v>3.6778997798154069</v>
      </c>
      <c r="E8" s="350">
        <f>[2]pb_spb_ekon!E8+[2]pb_spb_ekon!E45</f>
        <v>1272718162</v>
      </c>
      <c r="F8" s="351">
        <f t="shared" si="4"/>
        <v>11.829438910873401</v>
      </c>
      <c r="G8" s="351">
        <f t="shared" si="1"/>
        <v>4.2392850642861895</v>
      </c>
      <c r="H8" s="350">
        <f t="shared" si="5"/>
        <v>53347269</v>
      </c>
      <c r="I8" s="351">
        <f t="shared" si="6"/>
        <v>4.3749829773901183</v>
      </c>
      <c r="J8" s="350">
        <f>[2]pb_spb_ekon!J8+[2]pb_spb_ekon!J45</f>
        <v>1255046965</v>
      </c>
      <c r="K8" s="351">
        <f t="shared" si="8"/>
        <v>11.359812103190148</v>
      </c>
      <c r="L8" s="351">
        <f t="shared" si="2"/>
        <v>3.9715419290528775</v>
      </c>
      <c r="M8" s="350">
        <f>[2]pb_spb_ekon!M8+[2]pb_spb_ekon!M45</f>
        <v>1243888272</v>
      </c>
      <c r="N8" s="351">
        <f t="shared" si="9"/>
        <v>11.341466513725166</v>
      </c>
      <c r="O8" s="351">
        <f t="shared" si="3"/>
        <v>3.741354925256414</v>
      </c>
    </row>
    <row r="9" spans="1:25">
      <c r="A9" s="352" t="s">
        <v>147</v>
      </c>
      <c r="B9" s="350">
        <f>[2]pb_spb_ekon!B9+[2]pb_spb_ekon!B46</f>
        <v>803719306</v>
      </c>
      <c r="C9" s="351">
        <f t="shared" si="7"/>
        <v>8.0252812650278749</v>
      </c>
      <c r="D9" s="351">
        <f t="shared" si="0"/>
        <v>2.4242001146166374</v>
      </c>
      <c r="E9" s="350">
        <f>[2]pb_spb_ekon!E9+[2]pb_spb_ekon!E46</f>
        <v>880622857</v>
      </c>
      <c r="F9" s="351">
        <f t="shared" si="4"/>
        <v>8.1850598203377416</v>
      </c>
      <c r="G9" s="351">
        <f t="shared" si="1"/>
        <v>2.9332584671241091</v>
      </c>
      <c r="H9" s="350">
        <f t="shared" si="5"/>
        <v>76903551</v>
      </c>
      <c r="I9" s="351">
        <f t="shared" si="6"/>
        <v>9.5684588420226362</v>
      </c>
      <c r="J9" s="350">
        <f>[2]pb_spb_ekon!J9+[2]pb_spb_ekon!J46</f>
        <v>792463098</v>
      </c>
      <c r="K9" s="351">
        <f t="shared" si="8"/>
        <v>7.1728247173538717</v>
      </c>
      <c r="L9" s="351">
        <f t="shared" si="2"/>
        <v>2.507715255846334</v>
      </c>
      <c r="M9" s="350">
        <f>[2]pb_spb_ekon!M9+[2]pb_spb_ekon!M46</f>
        <v>760932780</v>
      </c>
      <c r="N9" s="351">
        <f t="shared" si="9"/>
        <v>6.9379974374143778</v>
      </c>
      <c r="O9" s="351">
        <f t="shared" si="3"/>
        <v>2.2887261407044246</v>
      </c>
    </row>
    <row r="10" spans="1:25">
      <c r="A10" s="349" t="s">
        <v>148</v>
      </c>
      <c r="B10" s="350">
        <f>[2]pb_spb_ekon!B10</f>
        <v>225399166</v>
      </c>
      <c r="C10" s="351">
        <f t="shared" si="7"/>
        <v>2.2506510550994627</v>
      </c>
      <c r="D10" s="351">
        <f t="shared" si="0"/>
        <v>0.67985511853773295</v>
      </c>
      <c r="E10" s="350">
        <f>[2]pb_spb_ekon!E10</f>
        <v>232693726</v>
      </c>
      <c r="F10" s="351">
        <f t="shared" si="4"/>
        <v>2.1628010810617422</v>
      </c>
      <c r="G10" s="351">
        <f t="shared" si="1"/>
        <v>0.77507736326693755</v>
      </c>
      <c r="H10" s="350">
        <f t="shared" si="5"/>
        <v>7294560</v>
      </c>
      <c r="I10" s="351">
        <f t="shared" si="6"/>
        <v>3.2362852664681157</v>
      </c>
      <c r="J10" s="350">
        <f>[2]pb_spb_ekon!J10</f>
        <v>208542910</v>
      </c>
      <c r="K10" s="351">
        <f t="shared" si="8"/>
        <v>1.8875853566583414</v>
      </c>
      <c r="L10" s="351">
        <f t="shared" si="2"/>
        <v>0.65992503401791081</v>
      </c>
      <c r="M10" s="350">
        <f>[2]pb_spb_ekon!M10</f>
        <v>208542910</v>
      </c>
      <c r="N10" s="351">
        <f t="shared" si="9"/>
        <v>1.9014428254371396</v>
      </c>
      <c r="O10" s="351">
        <f t="shared" si="3"/>
        <v>0.62725331608866963</v>
      </c>
    </row>
    <row r="11" spans="1:25" ht="26.25">
      <c r="A11" s="349" t="s">
        <v>149</v>
      </c>
      <c r="B11" s="350">
        <f>B12+B13</f>
        <v>5739995160</v>
      </c>
      <c r="C11" s="351">
        <f t="shared" si="7"/>
        <v>57.314880052039818</v>
      </c>
      <c r="D11" s="351">
        <f t="shared" si="0"/>
        <v>17.313130120045848</v>
      </c>
      <c r="E11" s="350">
        <f>E12+E13</f>
        <v>6307151882</v>
      </c>
      <c r="F11" s="351">
        <f t="shared" si="4"/>
        <v>58.62261584487328</v>
      </c>
      <c r="G11" s="351">
        <f t="shared" si="1"/>
        <v>21.008433422157083</v>
      </c>
      <c r="H11" s="350">
        <f t="shared" si="5"/>
        <v>567156722</v>
      </c>
      <c r="I11" s="351">
        <f t="shared" si="6"/>
        <v>9.8807874604549255</v>
      </c>
      <c r="J11" s="350">
        <f>J12+J13</f>
        <v>6665466510</v>
      </c>
      <c r="K11" s="351">
        <f t="shared" si="8"/>
        <v>60.331166279268757</v>
      </c>
      <c r="L11" s="351">
        <f t="shared" si="2"/>
        <v>21.092580962627768</v>
      </c>
      <c r="M11" s="350">
        <f>M12+M13</f>
        <v>6850506209</v>
      </c>
      <c r="N11" s="351">
        <f t="shared" si="9"/>
        <v>62.461226237399437</v>
      </c>
      <c r="O11" s="351">
        <f t="shared" si="3"/>
        <v>20.604885279874878</v>
      </c>
    </row>
    <row r="12" spans="1:25">
      <c r="A12" s="352" t="s">
        <v>150</v>
      </c>
      <c r="B12" s="350">
        <f>[2]pb_spb_ekon!B12+[2]pb_spb_ekon!B48</f>
        <v>2348594777</v>
      </c>
      <c r="C12" s="351">
        <f t="shared" si="7"/>
        <v>23.451139623365499</v>
      </c>
      <c r="D12" s="351">
        <f t="shared" si="0"/>
        <v>7.0838956898111833</v>
      </c>
      <c r="E12" s="350">
        <f>[2]pb_spb_ekon!E12+[2]pb_spb_ekon!E48</f>
        <v>2698960134</v>
      </c>
      <c r="F12" s="351">
        <f t="shared" si="4"/>
        <v>25.085824168537073</v>
      </c>
      <c r="G12" s="351">
        <f t="shared" si="1"/>
        <v>8.9899411564852443</v>
      </c>
      <c r="H12" s="350">
        <f t="shared" si="5"/>
        <v>350365357</v>
      </c>
      <c r="I12" s="351">
        <f t="shared" si="6"/>
        <v>14.918084653477038</v>
      </c>
      <c r="J12" s="350">
        <f>[2]pb_spb_ekon!J12+[2]pb_spb_ekon!J48</f>
        <v>2995904198</v>
      </c>
      <c r="K12" s="351">
        <f t="shared" si="8"/>
        <v>27.116840817537515</v>
      </c>
      <c r="L12" s="351">
        <f t="shared" si="2"/>
        <v>9.4804094743837215</v>
      </c>
      <c r="M12" s="350">
        <f>[2]pb_spb_ekon!M12+[2]pb_spb_ekon!M48</f>
        <v>3020127046</v>
      </c>
      <c r="N12" s="351">
        <f t="shared" si="9"/>
        <v>27.536773623832921</v>
      </c>
      <c r="O12" s="351">
        <f t="shared" si="3"/>
        <v>9.0839084609137668</v>
      </c>
    </row>
    <row r="13" spans="1:25" ht="26.25">
      <c r="A13" s="352" t="s">
        <v>151</v>
      </c>
      <c r="B13" s="350">
        <f>[2]pb_spb_ekon!B13+[2]pb_spb_ekon!B49</f>
        <v>3391400383</v>
      </c>
      <c r="C13" s="351">
        <f t="shared" si="7"/>
        <v>33.863740428674319</v>
      </c>
      <c r="D13" s="351">
        <f t="shared" si="0"/>
        <v>10.229234430234662</v>
      </c>
      <c r="E13" s="350">
        <f>[2]pb_spb_ekon!E13+[2]pb_spb_ekon!E49</f>
        <v>3608191748</v>
      </c>
      <c r="F13" s="351">
        <f t="shared" si="4"/>
        <v>33.5367916763362</v>
      </c>
      <c r="G13" s="351">
        <f t="shared" si="1"/>
        <v>12.018492265671842</v>
      </c>
      <c r="H13" s="350">
        <f t="shared" si="5"/>
        <v>216791365</v>
      </c>
      <c r="I13" s="351">
        <f t="shared" si="6"/>
        <v>6.3923848710610827</v>
      </c>
      <c r="J13" s="350">
        <f>[2]pb_spb_ekon!J13+[2]pb_spb_ekon!J49</f>
        <v>3669562312</v>
      </c>
      <c r="K13" s="351">
        <f t="shared" si="8"/>
        <v>33.214325461731242</v>
      </c>
      <c r="L13" s="351">
        <f t="shared" si="2"/>
        <v>11.612171488244043</v>
      </c>
      <c r="M13" s="350">
        <f>[2]pb_spb_ekon!M13+[2]pb_spb_ekon!M49</f>
        <v>3830379163</v>
      </c>
      <c r="N13" s="351">
        <f t="shared" si="9"/>
        <v>34.924452613566515</v>
      </c>
      <c r="O13" s="351">
        <f t="shared" si="3"/>
        <v>11.52097681896111</v>
      </c>
    </row>
    <row r="14" spans="1:25" ht="26.25">
      <c r="A14" s="349" t="s">
        <v>152</v>
      </c>
      <c r="B14" s="350">
        <f>B15+B16</f>
        <v>358587021</v>
      </c>
      <c r="C14" s="351">
        <f t="shared" si="7"/>
        <v>3.5805556492548121</v>
      </c>
      <c r="D14" s="351">
        <f t="shared" si="0"/>
        <v>1.0815799632020269</v>
      </c>
      <c r="E14" s="350">
        <f>E15+E16</f>
        <v>393211340</v>
      </c>
      <c r="F14" s="351">
        <f t="shared" si="4"/>
        <v>3.6547522181055121</v>
      </c>
      <c r="G14" s="351">
        <f t="shared" si="1"/>
        <v>1.3097439877423223</v>
      </c>
      <c r="H14" s="350">
        <f t="shared" si="5"/>
        <v>34624319</v>
      </c>
      <c r="I14" s="351">
        <f t="shared" si="6"/>
        <v>9.655764702091659</v>
      </c>
      <c r="J14" s="350">
        <f>J15+J16</f>
        <v>396289244</v>
      </c>
      <c r="K14" s="351">
        <f t="shared" si="8"/>
        <v>3.5869345736836817</v>
      </c>
      <c r="L14" s="351">
        <f t="shared" si="2"/>
        <v>1.2540402012594538</v>
      </c>
      <c r="M14" s="350">
        <f>M15+M16</f>
        <v>400207684</v>
      </c>
      <c r="N14" s="351">
        <f t="shared" si="9"/>
        <v>3.648994969076695</v>
      </c>
      <c r="O14" s="351">
        <f t="shared" si="3"/>
        <v>1.2037407405179414</v>
      </c>
    </row>
    <row r="15" spans="1:25" ht="26.25">
      <c r="A15" s="352" t="s">
        <v>153</v>
      </c>
      <c r="B15" s="350">
        <f>[2]pb_spb_ekon!B15</f>
        <v>320191201</v>
      </c>
      <c r="C15" s="351">
        <f t="shared" si="7"/>
        <v>3.1971665075469455</v>
      </c>
      <c r="D15" s="351">
        <f t="shared" si="0"/>
        <v>0.96576944260119446</v>
      </c>
      <c r="E15" s="350">
        <f>[2]pb_spb_ekon!E15</f>
        <v>356279400</v>
      </c>
      <c r="F15" s="351">
        <f t="shared" si="4"/>
        <v>3.3114836601998836</v>
      </c>
      <c r="G15" s="351">
        <f t="shared" si="1"/>
        <v>1.1867277329958033</v>
      </c>
      <c r="H15" s="350">
        <f t="shared" si="5"/>
        <v>36088199</v>
      </c>
      <c r="I15" s="351">
        <f t="shared" si="6"/>
        <v>11.270827832648649</v>
      </c>
      <c r="J15" s="350">
        <f>[2]pb_spb_ekon!J15</f>
        <v>365134692</v>
      </c>
      <c r="K15" s="351">
        <f t="shared" si="8"/>
        <v>3.3049452404167257</v>
      </c>
      <c r="L15" s="351">
        <f t="shared" si="2"/>
        <v>1.1554529666782698</v>
      </c>
      <c r="M15" s="350">
        <f>[2]pb_spb_ekon!M15</f>
        <v>373439776</v>
      </c>
      <c r="N15" s="351">
        <f t="shared" si="9"/>
        <v>3.4049317850606982</v>
      </c>
      <c r="O15" s="351">
        <f t="shared" si="3"/>
        <v>1.1232284897885523</v>
      </c>
    </row>
    <row r="16" spans="1:25">
      <c r="A16" s="352" t="s">
        <v>154</v>
      </c>
      <c r="B16" s="350">
        <f>[2]pb_spb_ekon!B16+[2]pb_spb_ekon!B51</f>
        <v>38395820</v>
      </c>
      <c r="C16" s="351">
        <f t="shared" si="7"/>
        <v>0.38338914170786709</v>
      </c>
      <c r="D16" s="351">
        <f t="shared" si="0"/>
        <v>0.11581052060083248</v>
      </c>
      <c r="E16" s="350">
        <f>[2]pb_spb_ekon!E16+[2]pb_spb_ekon!E51</f>
        <v>36931940</v>
      </c>
      <c r="F16" s="351">
        <f t="shared" si="4"/>
        <v>0.34326855790562827</v>
      </c>
      <c r="G16" s="351">
        <f t="shared" si="1"/>
        <v>0.1230162547465192</v>
      </c>
      <c r="H16" s="350">
        <f t="shared" si="5"/>
        <v>-1463880</v>
      </c>
      <c r="I16" s="351">
        <f t="shared" si="6"/>
        <v>-3.8126025176698874</v>
      </c>
      <c r="J16" s="350">
        <f>[2]pb_spb_ekon!J16+[2]pb_spb_ekon!J51</f>
        <v>31154552</v>
      </c>
      <c r="K16" s="351">
        <f t="shared" si="8"/>
        <v>0.28198933326695613</v>
      </c>
      <c r="L16" s="351">
        <f t="shared" si="2"/>
        <v>9.8587234581184124E-2</v>
      </c>
      <c r="M16" s="350">
        <f>[2]pb_spb_ekon!M16+[2]pb_spb_ekon!M51</f>
        <v>26767908</v>
      </c>
      <c r="N16" s="351">
        <f t="shared" si="9"/>
        <v>0.24406318401599658</v>
      </c>
      <c r="O16" s="351">
        <f t="shared" si="3"/>
        <v>8.0512250729389112E-2</v>
      </c>
    </row>
    <row r="17" spans="1:15" ht="39">
      <c r="A17" s="353" t="s">
        <v>155</v>
      </c>
      <c r="B17" s="354">
        <f>B18+B21</f>
        <v>988715076</v>
      </c>
      <c r="C17" s="351">
        <f t="shared" si="7"/>
        <v>9.8724971723814878</v>
      </c>
      <c r="D17" s="351">
        <f t="shared" si="0"/>
        <v>2.9821894070097121</v>
      </c>
      <c r="E17" s="354">
        <f>E18+E21</f>
        <v>1052082458</v>
      </c>
      <c r="F17" s="351">
        <f t="shared" si="4"/>
        <v>9.7787126307328762</v>
      </c>
      <c r="G17" s="351">
        <f t="shared" si="1"/>
        <v>3.504371654120312</v>
      </c>
      <c r="H17" s="354">
        <f t="shared" si="5"/>
        <v>63367382</v>
      </c>
      <c r="I17" s="351">
        <f t="shared" si="6"/>
        <v>6.4090640001528669</v>
      </c>
      <c r="J17" s="354">
        <f>J18+J21</f>
        <v>1028702370</v>
      </c>
      <c r="K17" s="351">
        <f t="shared" si="8"/>
        <v>9.3110982769528388</v>
      </c>
      <c r="L17" s="351">
        <f t="shared" si="2"/>
        <v>3.255284231511661</v>
      </c>
      <c r="M17" s="354">
        <f>M18+M21</f>
        <v>1020245930</v>
      </c>
      <c r="N17" s="351">
        <f t="shared" si="9"/>
        <v>9.3023507909232794</v>
      </c>
      <c r="O17" s="351">
        <f t="shared" si="3"/>
        <v>3.0686856859265497</v>
      </c>
    </row>
    <row r="18" spans="1:15" ht="64.5">
      <c r="A18" s="355" t="s">
        <v>156</v>
      </c>
      <c r="B18" s="350">
        <f>B19+B20</f>
        <v>97305186</v>
      </c>
      <c r="C18" s="351">
        <f t="shared" si="7"/>
        <v>0.97160971543945063</v>
      </c>
      <c r="D18" s="351">
        <f t="shared" si="0"/>
        <v>0.2934945587259456</v>
      </c>
      <c r="E18" s="350">
        <f>E19+E20</f>
        <v>79343803</v>
      </c>
      <c r="F18" s="351">
        <f t="shared" si="4"/>
        <v>0.73747094884694009</v>
      </c>
      <c r="G18" s="351">
        <f t="shared" si="1"/>
        <v>0.26428553394177601</v>
      </c>
      <c r="H18" s="350">
        <f t="shared" si="5"/>
        <v>-17961383</v>
      </c>
      <c r="I18" s="351">
        <f t="shared" si="6"/>
        <v>-18.4588136957058</v>
      </c>
      <c r="J18" s="350">
        <f>J19+J20</f>
        <v>41679235</v>
      </c>
      <c r="K18" s="351">
        <f t="shared" si="8"/>
        <v>0.37725144270175293</v>
      </c>
      <c r="L18" s="351">
        <f t="shared" si="2"/>
        <v>0.13189213948925665</v>
      </c>
      <c r="M18" s="350">
        <f>M19+M20</f>
        <v>23206453</v>
      </c>
      <c r="N18" s="351">
        <f t="shared" si="9"/>
        <v>0.21159071560233905</v>
      </c>
      <c r="O18" s="351">
        <f t="shared" si="3"/>
        <v>6.9800141366138296E-2</v>
      </c>
    </row>
    <row r="19" spans="1:15" ht="78" customHeight="1">
      <c r="A19" s="356" t="s">
        <v>157</v>
      </c>
      <c r="B19" s="350">
        <f>[2]pb_spb_ekon!B21</f>
        <v>35471932</v>
      </c>
      <c r="C19" s="351">
        <f t="shared" si="7"/>
        <v>0.35419359618312168</v>
      </c>
      <c r="D19" s="351">
        <f t="shared" si="0"/>
        <v>0.10699140978464136</v>
      </c>
      <c r="E19" s="350">
        <f>[2]pb_spb_ekon!E21</f>
        <v>19689554</v>
      </c>
      <c r="F19" s="351">
        <f t="shared" si="4"/>
        <v>0.18300703421983774</v>
      </c>
      <c r="G19" s="351">
        <f t="shared" si="1"/>
        <v>6.558375191526214E-2</v>
      </c>
      <c r="H19" s="350">
        <f t="shared" si="5"/>
        <v>-15782378</v>
      </c>
      <c r="I19" s="351">
        <f t="shared" si="6"/>
        <v>-44.492580781898205</v>
      </c>
      <c r="J19" s="350">
        <f>[2]pb_spb_ekon!J21</f>
        <v>4330152</v>
      </c>
      <c r="K19" s="351">
        <f t="shared" si="8"/>
        <v>3.9193523804308808E-2</v>
      </c>
      <c r="L19" s="351">
        <f t="shared" si="2"/>
        <v>1.3702579032309103E-2</v>
      </c>
      <c r="M19" s="350">
        <f>[2]pb_spb_ekon!M21</f>
        <v>1192908</v>
      </c>
      <c r="N19" s="351">
        <f t="shared" si="9"/>
        <v>1.0876640965672568E-2</v>
      </c>
      <c r="O19" s="351">
        <f t="shared" si="3"/>
        <v>3.5880169639365958E-3</v>
      </c>
    </row>
    <row r="20" spans="1:15" ht="108" customHeight="1">
      <c r="A20" s="357" t="s">
        <v>158</v>
      </c>
      <c r="B20" s="350">
        <f>[2]pb_spb_ekon!B22</f>
        <v>61833254</v>
      </c>
      <c r="C20" s="351">
        <f t="shared" si="7"/>
        <v>0.617416119256329</v>
      </c>
      <c r="D20" s="351">
        <f t="shared" si="0"/>
        <v>0.18650314894130424</v>
      </c>
      <c r="E20" s="350">
        <f>[2]pb_spb_ekon!E22</f>
        <v>59654249</v>
      </c>
      <c r="F20" s="351">
        <f t="shared" si="4"/>
        <v>0.55446391462710232</v>
      </c>
      <c r="G20" s="351">
        <f t="shared" si="1"/>
        <v>0.1987017820265139</v>
      </c>
      <c r="H20" s="350">
        <f t="shared" si="5"/>
        <v>-2179005</v>
      </c>
      <c r="I20" s="351">
        <f t="shared" si="6"/>
        <v>-3.5240018259430457</v>
      </c>
      <c r="J20" s="350">
        <f>[2]pb_spb_ekon!J22</f>
        <v>37349083</v>
      </c>
      <c r="K20" s="351">
        <f t="shared" si="8"/>
        <v>0.33805791889744413</v>
      </c>
      <c r="L20" s="351">
        <f t="shared" si="2"/>
        <v>0.11818956045694755</v>
      </c>
      <c r="M20" s="350">
        <f>[2]pb_spb_ekon!M22</f>
        <v>22013545</v>
      </c>
      <c r="N20" s="351">
        <f t="shared" si="9"/>
        <v>0.20071407463666649</v>
      </c>
      <c r="O20" s="351">
        <f t="shared" si="3"/>
        <v>6.62121244022017E-2</v>
      </c>
    </row>
    <row r="21" spans="1:15" ht="26.25">
      <c r="A21" s="355" t="s">
        <v>159</v>
      </c>
      <c r="B21" s="350">
        <f>B22+B23</f>
        <v>891409890</v>
      </c>
      <c r="C21" s="351">
        <f t="shared" si="7"/>
        <v>8.9008874569420371</v>
      </c>
      <c r="D21" s="351">
        <f t="shared" si="0"/>
        <v>2.6886948482837667</v>
      </c>
      <c r="E21" s="350">
        <f>E22+E23</f>
        <v>972738655</v>
      </c>
      <c r="F21" s="351">
        <f t="shared" si="4"/>
        <v>9.0412416818859356</v>
      </c>
      <c r="G21" s="351">
        <f t="shared" si="1"/>
        <v>3.2400861201785354</v>
      </c>
      <c r="H21" s="350">
        <f t="shared" si="5"/>
        <v>81328765</v>
      </c>
      <c r="I21" s="351">
        <f t="shared" si="6"/>
        <v>9.123610351686807</v>
      </c>
      <c r="J21" s="350">
        <f>J22+J23</f>
        <v>987023135</v>
      </c>
      <c r="K21" s="351">
        <f t="shared" si="8"/>
        <v>8.9338468342510851</v>
      </c>
      <c r="L21" s="351">
        <f t="shared" si="2"/>
        <v>3.1233920920224043</v>
      </c>
      <c r="M21" s="350">
        <f>M22+M23</f>
        <v>997039477</v>
      </c>
      <c r="N21" s="351">
        <f t="shared" si="9"/>
        <v>9.0907600753209401</v>
      </c>
      <c r="O21" s="351">
        <f t="shared" si="3"/>
        <v>2.9988855445604115</v>
      </c>
    </row>
    <row r="22" spans="1:15" ht="26.25">
      <c r="A22" s="356" t="s">
        <v>160</v>
      </c>
      <c r="B22" s="350">
        <f>[2]pb_spb_ekon!B24+[2]pb_spb_ekon!B54</f>
        <v>714541454</v>
      </c>
      <c r="C22" s="351">
        <f t="shared" si="7"/>
        <v>7.1348244356742851</v>
      </c>
      <c r="D22" s="351">
        <f t="shared" si="0"/>
        <v>2.1552194426011946</v>
      </c>
      <c r="E22" s="350">
        <f>[2]pb_spb_ekon!E24+[2]pb_spb_ekon!E54</f>
        <v>768904526</v>
      </c>
      <c r="F22" s="351">
        <f t="shared" si="4"/>
        <v>7.1466797521909404</v>
      </c>
      <c r="G22" s="351">
        <f t="shared" si="1"/>
        <v>2.5611369195922991</v>
      </c>
      <c r="H22" s="350">
        <f t="shared" si="5"/>
        <v>54363072</v>
      </c>
      <c r="I22" s="351">
        <f t="shared" si="6"/>
        <v>7.6081061071650424</v>
      </c>
      <c r="J22" s="350">
        <f>[2]pb_spb_ekon!J24+[2]pb_spb_ekon!J54</f>
        <v>794878724</v>
      </c>
      <c r="K22" s="351">
        <f t="shared" si="8"/>
        <v>7.1946892835707876</v>
      </c>
      <c r="L22" s="351">
        <f t="shared" si="2"/>
        <v>2.5153594000189865</v>
      </c>
      <c r="M22" s="350">
        <f>[2]pb_spb_ekon!M24+[2]pb_spb_ekon!M54</f>
        <v>804912808</v>
      </c>
      <c r="N22" s="351">
        <f t="shared" si="9"/>
        <v>7.3389964869774849</v>
      </c>
      <c r="O22" s="351">
        <f t="shared" si="3"/>
        <v>2.4210088368875384</v>
      </c>
    </row>
    <row r="23" spans="1:15" ht="64.5">
      <c r="A23" s="356" t="s">
        <v>161</v>
      </c>
      <c r="B23" s="350">
        <f>[2]pb_spb_ekon!B25+[2]pb_spb_ekon!B55</f>
        <v>176868436</v>
      </c>
      <c r="C23" s="351">
        <f t="shared" si="7"/>
        <v>1.7660630212677533</v>
      </c>
      <c r="D23" s="351">
        <f t="shared" si="0"/>
        <v>0.53347540568257223</v>
      </c>
      <c r="E23" s="350">
        <f>[2]pb_spb_ekon!E25+[2]pb_spb_ekon!E55</f>
        <v>203834129</v>
      </c>
      <c r="F23" s="351">
        <f t="shared" si="4"/>
        <v>1.8945619296949958</v>
      </c>
      <c r="G23" s="351">
        <f t="shared" si="1"/>
        <v>0.67894920058623676</v>
      </c>
      <c r="H23" s="350">
        <f t="shared" si="5"/>
        <v>26965693</v>
      </c>
      <c r="I23" s="351">
        <f t="shared" si="6"/>
        <v>15.246187284654894</v>
      </c>
      <c r="J23" s="350">
        <f>[2]pb_spb_ekon!J25+[2]pb_spb_ekon!J55</f>
        <v>192144411</v>
      </c>
      <c r="K23" s="351">
        <f t="shared" si="8"/>
        <v>1.7391575506802985</v>
      </c>
      <c r="L23" s="351">
        <f t="shared" si="2"/>
        <v>0.6080326920034177</v>
      </c>
      <c r="M23" s="350">
        <f>[2]pb_spb_ekon!M25+[2]pb_spb_ekon!M55</f>
        <v>192126669</v>
      </c>
      <c r="N23" s="351">
        <f t="shared" si="9"/>
        <v>1.7517635883434548</v>
      </c>
      <c r="O23" s="351">
        <f t="shared" si="3"/>
        <v>0.57787670767287269</v>
      </c>
    </row>
    <row r="24" spans="1:15">
      <c r="A24" s="358" t="s">
        <v>162</v>
      </c>
      <c r="B24" s="347">
        <f>B25+B26</f>
        <v>679056216</v>
      </c>
      <c r="C24" s="348">
        <f t="shared" si="7"/>
        <v>6.780497976697256</v>
      </c>
      <c r="D24" s="348">
        <f t="shared" si="0"/>
        <v>2.0481878988960611</v>
      </c>
      <c r="E24" s="347">
        <f>E25+E26</f>
        <v>620425146</v>
      </c>
      <c r="F24" s="348">
        <f t="shared" si="4"/>
        <v>5.7666194940154476</v>
      </c>
      <c r="G24" s="348">
        <f t="shared" si="1"/>
        <v>2.0665683365531944</v>
      </c>
      <c r="H24" s="347">
        <f t="shared" si="5"/>
        <v>-58631070</v>
      </c>
      <c r="I24" s="348">
        <f t="shared" si="6"/>
        <v>-8.6341997346505366</v>
      </c>
      <c r="J24" s="347">
        <f>J25+J26</f>
        <v>701620277</v>
      </c>
      <c r="K24" s="348">
        <f t="shared" si="8"/>
        <v>6.35057869289236</v>
      </c>
      <c r="L24" s="348">
        <f t="shared" si="2"/>
        <v>2.2202470712952125</v>
      </c>
      <c r="M24" s="347">
        <f>M25+M26</f>
        <v>483290240</v>
      </c>
      <c r="N24" s="348">
        <f t="shared" si="9"/>
        <v>4.4065212260239068</v>
      </c>
      <c r="O24" s="348">
        <f t="shared" si="3"/>
        <v>1.4536356362980118</v>
      </c>
    </row>
    <row r="25" spans="1:15">
      <c r="A25" s="359" t="s">
        <v>163</v>
      </c>
      <c r="B25" s="350">
        <f>[2]pb_spb_ekon!B27+[2]pb_spb_ekon!B57</f>
        <v>523042016</v>
      </c>
      <c r="C25" s="351">
        <f t="shared" si="7"/>
        <v>5.2226682381413525</v>
      </c>
      <c r="D25" s="351">
        <f t="shared" si="0"/>
        <v>1.5776136092175905</v>
      </c>
      <c r="E25" s="350">
        <f>[2]pb_spb_ekon!E27+[2]pb_spb_ekon!E57</f>
        <v>473338275</v>
      </c>
      <c r="F25" s="351">
        <f t="shared" si="4"/>
        <v>4.399502085749833</v>
      </c>
      <c r="G25" s="351">
        <f t="shared" si="1"/>
        <v>1.5766380487642395</v>
      </c>
      <c r="H25" s="350">
        <f t="shared" si="5"/>
        <v>-49703741</v>
      </c>
      <c r="I25" s="351">
        <f t="shared" si="6"/>
        <v>-9.5028199417157282</v>
      </c>
      <c r="J25" s="350">
        <f>[2]pb_spb_ekon!J27+[2]pb_spb_ekon!J57</f>
        <v>638319700</v>
      </c>
      <c r="K25" s="351">
        <f t="shared" si="8"/>
        <v>5.7776259024415904</v>
      </c>
      <c r="L25" s="351">
        <f t="shared" si="2"/>
        <v>2.0199351286351699</v>
      </c>
      <c r="M25" s="350">
        <f>[2]pb_spb_ekon!M27+[2]pb_spb_ekon!M57</f>
        <v>452262926</v>
      </c>
      <c r="N25" s="351">
        <f t="shared" si="9"/>
        <v>4.1236218284951907</v>
      </c>
      <c r="O25" s="351">
        <f t="shared" si="3"/>
        <v>1.3603119860438535</v>
      </c>
    </row>
    <row r="26" spans="1:15">
      <c r="A26" s="359" t="s">
        <v>164</v>
      </c>
      <c r="B26" s="350">
        <f>B27+B30</f>
        <v>156014200</v>
      </c>
      <c r="C26" s="351">
        <f t="shared" si="7"/>
        <v>1.5578297385559032</v>
      </c>
      <c r="D26" s="351">
        <f t="shared" si="0"/>
        <v>0.4705742896784702</v>
      </c>
      <c r="E26" s="350">
        <f>E27+E30</f>
        <v>147086871</v>
      </c>
      <c r="F26" s="351">
        <f t="shared" si="4"/>
        <v>1.3671174082656143</v>
      </c>
      <c r="G26" s="351">
        <f t="shared" si="1"/>
        <v>0.48993028778895481</v>
      </c>
      <c r="H26" s="350">
        <f t="shared" si="5"/>
        <v>-8927329</v>
      </c>
      <c r="I26" s="351">
        <f t="shared" si="6"/>
        <v>-5.7221259346905526</v>
      </c>
      <c r="J26" s="350">
        <f>J27+J30</f>
        <v>63300577</v>
      </c>
      <c r="K26" s="351">
        <f t="shared" si="8"/>
        <v>0.57295279045077008</v>
      </c>
      <c r="L26" s="351">
        <f t="shared" si="2"/>
        <v>0.2003119426600424</v>
      </c>
      <c r="M26" s="350">
        <f>M27+M30</f>
        <v>31027314</v>
      </c>
      <c r="N26" s="351">
        <f t="shared" si="9"/>
        <v>0.28289939752871635</v>
      </c>
      <c r="O26" s="351">
        <f t="shared" si="3"/>
        <v>9.3323650254158272E-2</v>
      </c>
    </row>
    <row r="27" spans="1:15" ht="64.5">
      <c r="A27" s="355" t="s">
        <v>165</v>
      </c>
      <c r="B27" s="350">
        <f>B28+B29</f>
        <v>139107256</v>
      </c>
      <c r="C27" s="351">
        <f t="shared" si="7"/>
        <v>1.3890108736621993</v>
      </c>
      <c r="D27" s="351">
        <f t="shared" si="0"/>
        <v>0.41957910357724559</v>
      </c>
      <c r="E27" s="350">
        <f>E28+E29</f>
        <v>130407535</v>
      </c>
      <c r="F27" s="351">
        <f t="shared" si="4"/>
        <v>1.2120892235684815</v>
      </c>
      <c r="G27" s="351">
        <f t="shared" si="1"/>
        <v>0.43437324295516622</v>
      </c>
      <c r="H27" s="350">
        <f t="shared" si="5"/>
        <v>-8699721</v>
      </c>
      <c r="I27" s="351">
        <f t="shared" si="6"/>
        <v>-6.2539663639113172</v>
      </c>
      <c r="J27" s="350">
        <f>J28+J29</f>
        <v>46621241</v>
      </c>
      <c r="K27" s="351">
        <f t="shared" si="8"/>
        <v>0.42198304330192515</v>
      </c>
      <c r="L27" s="351">
        <f t="shared" si="2"/>
        <v>0.14753090408531375</v>
      </c>
      <c r="M27" s="350">
        <f>M28+M29</f>
        <v>14347978</v>
      </c>
      <c r="N27" s="351">
        <f t="shared" si="9"/>
        <v>0.13082132510584954</v>
      </c>
      <c r="O27" s="351">
        <f t="shared" si="3"/>
        <v>4.3155707281860016E-2</v>
      </c>
    </row>
    <row r="28" spans="1:15" ht="77.25">
      <c r="A28" s="356" t="s">
        <v>166</v>
      </c>
      <c r="B28" s="350">
        <f>[2]pb_spb_ekon!B32</f>
        <v>108367521</v>
      </c>
      <c r="C28" s="351">
        <f t="shared" si="7"/>
        <v>1.0820691123460644</v>
      </c>
      <c r="D28" s="351">
        <f t="shared" si="0"/>
        <v>0.32686107558665622</v>
      </c>
      <c r="E28" s="350">
        <f>[2]pb_spb_ekon!E32</f>
        <v>109522438</v>
      </c>
      <c r="F28" s="351">
        <f t="shared" si="4"/>
        <v>1.0179700646802898</v>
      </c>
      <c r="G28" s="351">
        <f t="shared" si="1"/>
        <v>0.36480726800346408</v>
      </c>
      <c r="H28" s="350">
        <f t="shared" si="5"/>
        <v>1154917</v>
      </c>
      <c r="I28" s="351">
        <f t="shared" si="6"/>
        <v>1.0657409058937475</v>
      </c>
      <c r="J28" s="350">
        <f>[2]pb_spb_ekon!J32</f>
        <v>41959978</v>
      </c>
      <c r="K28" s="351">
        <f t="shared" si="8"/>
        <v>0.37979253304994237</v>
      </c>
      <c r="L28" s="351">
        <f t="shared" si="2"/>
        <v>0.13278053859055094</v>
      </c>
      <c r="M28" s="350">
        <f>[2]pb_spb_ekon!M32</f>
        <v>2666316</v>
      </c>
      <c r="N28" s="351">
        <f t="shared" si="9"/>
        <v>2.4310811758348691E-2</v>
      </c>
      <c r="O28" s="351">
        <f t="shared" si="3"/>
        <v>8.0197190723975097E-3</v>
      </c>
    </row>
    <row r="29" spans="1:15" ht="107.25" customHeight="1">
      <c r="A29" s="356" t="s">
        <v>167</v>
      </c>
      <c r="B29" s="350">
        <f>[2]pb_spb_ekon!B33</f>
        <v>30739735</v>
      </c>
      <c r="C29" s="351">
        <f t="shared" si="7"/>
        <v>0.30694176131613499</v>
      </c>
      <c r="D29" s="351">
        <f t="shared" si="0"/>
        <v>9.2718027990589369E-2</v>
      </c>
      <c r="E29" s="350">
        <f>[2]pb_spb_ekon!E33</f>
        <v>20885097</v>
      </c>
      <c r="F29" s="351">
        <f t="shared" si="4"/>
        <v>0.1941191588881917</v>
      </c>
      <c r="G29" s="351">
        <f t="shared" si="1"/>
        <v>6.9565974951702081E-2</v>
      </c>
      <c r="H29" s="350">
        <f t="shared" si="5"/>
        <v>-9854638</v>
      </c>
      <c r="I29" s="351">
        <f t="shared" si="6"/>
        <v>-32.058304991894033</v>
      </c>
      <c r="J29" s="350">
        <f>[2]pb_spb_ekon!J33</f>
        <v>4661263</v>
      </c>
      <c r="K29" s="351">
        <f t="shared" si="8"/>
        <v>4.2190510251982817E-2</v>
      </c>
      <c r="L29" s="351">
        <f t="shared" si="2"/>
        <v>1.4750365494762822E-2</v>
      </c>
      <c r="M29" s="350">
        <f>[2]pb_spb_ekon!M33</f>
        <v>11681662</v>
      </c>
      <c r="N29" s="351">
        <f t="shared" si="9"/>
        <v>0.10651051334750083</v>
      </c>
      <c r="O29" s="351">
        <f t="shared" si="3"/>
        <v>3.513598820946251E-2</v>
      </c>
    </row>
    <row r="30" spans="1:15" ht="26.25">
      <c r="A30" s="352" t="s">
        <v>168</v>
      </c>
      <c r="B30" s="360">
        <f>B31+B32</f>
        <v>16906944</v>
      </c>
      <c r="C30" s="351">
        <f t="shared" si="7"/>
        <v>0.16881886489370387</v>
      </c>
      <c r="D30" s="351">
        <f>B30/$B$34/1000000*100</f>
        <v>5.0995186101224589E-2</v>
      </c>
      <c r="E30" s="360">
        <f>E31+E32</f>
        <v>16679336</v>
      </c>
      <c r="F30" s="361">
        <f t="shared" si="4"/>
        <v>0.15502818469713289</v>
      </c>
      <c r="G30" s="351">
        <f>E30/$E$34/1000000*100</f>
        <v>5.5557044833788552E-2</v>
      </c>
      <c r="H30" s="360">
        <f t="shared" si="5"/>
        <v>-227608</v>
      </c>
      <c r="I30" s="351">
        <f t="shared" si="6"/>
        <v>-1.3462397462249811</v>
      </c>
      <c r="J30" s="360">
        <f>J31+J32</f>
        <v>16679336</v>
      </c>
      <c r="K30" s="361">
        <f t="shared" si="8"/>
        <v>0.15096974714884487</v>
      </c>
      <c r="L30" s="351">
        <f>J30/$J$34/1000000*100</f>
        <v>5.2781038574728642E-2</v>
      </c>
      <c r="M30" s="360">
        <f>M31+M32</f>
        <v>16679336</v>
      </c>
      <c r="N30" s="361">
        <f t="shared" si="9"/>
        <v>0.15207807242286683</v>
      </c>
      <c r="O30" s="351">
        <f>M30/$M$34/1000000*100</f>
        <v>5.0167942972298256E-2</v>
      </c>
    </row>
    <row r="31" spans="1:15" ht="26.25">
      <c r="A31" s="356" t="s">
        <v>169</v>
      </c>
      <c r="B31" s="350">
        <f>[2]pb_spb_ekon!B35</f>
        <v>16485851</v>
      </c>
      <c r="C31" s="351">
        <f t="shared" si="7"/>
        <v>0.16461417584554211</v>
      </c>
      <c r="D31" s="351">
        <f>B31/$B$34/1000000*100</f>
        <v>4.9725073897568924E-2</v>
      </c>
      <c r="E31" s="350">
        <f>[2]pb_spb_ekon!E35</f>
        <v>16485851</v>
      </c>
      <c r="F31" s="361">
        <f t="shared" si="4"/>
        <v>0.15322981404759836</v>
      </c>
      <c r="G31" s="351">
        <f>E31/$E$34/1000000*100</f>
        <v>5.4912567450536284E-2</v>
      </c>
      <c r="H31" s="360">
        <f t="shared" si="5"/>
        <v>0</v>
      </c>
      <c r="I31" s="351">
        <f t="shared" si="6"/>
        <v>0</v>
      </c>
      <c r="J31" s="350">
        <f>[2]pb_spb_ekon!J35</f>
        <v>16485851</v>
      </c>
      <c r="K31" s="361">
        <f t="shared" si="8"/>
        <v>0.14921845551906451</v>
      </c>
      <c r="L31" s="351">
        <f>J31/$J$34/1000000*100</f>
        <v>5.2168763646720039E-2</v>
      </c>
      <c r="M31" s="350">
        <f>[2]pb_spb_ekon!M35</f>
        <v>16485851</v>
      </c>
      <c r="N31" s="361">
        <f t="shared" si="9"/>
        <v>0.15031392390743803</v>
      </c>
      <c r="O31" s="351">
        <f>M31/$M$34/1000000*100</f>
        <v>4.9585980689987069E-2</v>
      </c>
    </row>
    <row r="32" spans="1:15" ht="64.5">
      <c r="A32" s="362" t="s">
        <v>170</v>
      </c>
      <c r="B32" s="350">
        <f>[2]pb_spb_ekon!B36</f>
        <v>421093</v>
      </c>
      <c r="C32" s="351">
        <f t="shared" si="7"/>
        <v>4.204689048161776E-3</v>
      </c>
      <c r="D32" s="351">
        <f>B32/$B$34/1000000*100</f>
        <v>1.2701122036556675E-3</v>
      </c>
      <c r="E32" s="350">
        <f>[2]pb_spb_ekon!E36</f>
        <v>193485</v>
      </c>
      <c r="F32" s="361">
        <f t="shared" si="4"/>
        <v>1.7983706495345354E-3</v>
      </c>
      <c r="G32" s="351">
        <f>E32/$E$34/1000000*100</f>
        <v>6.4447738325228165E-4</v>
      </c>
      <c r="H32" s="360">
        <f t="shared" si="5"/>
        <v>-227608</v>
      </c>
      <c r="I32" s="351">
        <f t="shared" si="6"/>
        <v>-54.051717791556733</v>
      </c>
      <c r="J32" s="350">
        <f>[2]pb_spb_ekon!J36</f>
        <v>193485</v>
      </c>
      <c r="K32" s="361">
        <f t="shared" si="8"/>
        <v>1.7512916297803612E-3</v>
      </c>
      <c r="L32" s="351">
        <f>J32/$J$34/1000000*100</f>
        <v>6.1227492800860724E-4</v>
      </c>
      <c r="M32" s="350">
        <f>[2]pb_spb_ekon!M36</f>
        <v>193485</v>
      </c>
      <c r="N32" s="361">
        <f t="shared" si="9"/>
        <v>1.7641485154288148E-3</v>
      </c>
      <c r="O32" s="351">
        <f>M32/$M$34/1000000*100</f>
        <v>5.8196228231118593E-4</v>
      </c>
    </row>
    <row r="33" spans="1:15">
      <c r="A33" s="123"/>
      <c r="B33" s="363"/>
      <c r="C33" s="45"/>
      <c r="D33" s="55"/>
      <c r="E33" s="363"/>
      <c r="F33" s="45"/>
      <c r="G33" s="55"/>
      <c r="H33" s="56"/>
      <c r="I33" s="57"/>
      <c r="K33" s="45"/>
      <c r="L33" s="55"/>
      <c r="N33" s="45"/>
      <c r="O33" s="55"/>
    </row>
    <row r="34" spans="1:15" s="1" customFormat="1">
      <c r="A34" s="197" t="s">
        <v>85</v>
      </c>
      <c r="B34" s="198">
        <v>33154</v>
      </c>
      <c r="C34" s="199"/>
      <c r="D34" s="199"/>
      <c r="E34" s="198">
        <v>30022</v>
      </c>
      <c r="F34" s="127"/>
      <c r="G34" s="127"/>
      <c r="H34" s="127"/>
      <c r="I34" s="127"/>
      <c r="J34" s="198">
        <v>31601</v>
      </c>
      <c r="K34" s="127"/>
      <c r="L34" s="127"/>
      <c r="M34" s="198">
        <v>33247</v>
      </c>
      <c r="N34" s="127"/>
      <c r="O34" s="127"/>
    </row>
    <row r="35" spans="1:15">
      <c r="B35" s="41"/>
      <c r="C35" s="41"/>
      <c r="D35" s="41"/>
      <c r="F35" s="41"/>
      <c r="K35" s="41"/>
      <c r="N35" s="41"/>
    </row>
    <row r="36" spans="1:15">
      <c r="B36" s="41"/>
      <c r="C36" s="41"/>
      <c r="D36" s="41"/>
      <c r="F36" s="41"/>
      <c r="K36" s="41"/>
      <c r="N36" s="41"/>
    </row>
    <row r="37" spans="1:15">
      <c r="B37" s="41"/>
      <c r="C37" s="41"/>
      <c r="D37" s="41"/>
      <c r="F37" s="41"/>
      <c r="K37" s="41"/>
      <c r="N37" s="41"/>
    </row>
    <row r="38" spans="1:15">
      <c r="B38" s="41"/>
      <c r="C38" s="41"/>
      <c r="D38" s="41"/>
      <c r="F38" s="41"/>
      <c r="K38" s="41"/>
      <c r="N38" s="41"/>
    </row>
    <row r="39" spans="1:15">
      <c r="B39" s="41"/>
      <c r="C39" s="41"/>
      <c r="D39" s="41"/>
      <c r="E39" s="22"/>
      <c r="F39" s="41"/>
      <c r="K39" s="41"/>
      <c r="N39" s="41"/>
    </row>
    <row r="40" spans="1:15">
      <c r="B40" s="41"/>
      <c r="C40" s="41"/>
      <c r="D40" s="41"/>
      <c r="F40" s="41"/>
      <c r="K40" s="41"/>
      <c r="N40" s="41"/>
    </row>
    <row r="41" spans="1:15">
      <c r="B41" s="41"/>
      <c r="C41" s="41"/>
      <c r="D41" s="41"/>
      <c r="F41" s="41"/>
      <c r="K41" s="41"/>
      <c r="N41" s="41"/>
    </row>
    <row r="42" spans="1:15">
      <c r="B42" s="41"/>
      <c r="C42" s="41"/>
      <c r="D42" s="41"/>
      <c r="F42" s="41"/>
      <c r="K42" s="41"/>
      <c r="N42" s="41"/>
    </row>
    <row r="43" spans="1:15">
      <c r="B43" s="41"/>
      <c r="C43" s="41"/>
      <c r="D43" s="41"/>
      <c r="F43" s="41"/>
      <c r="K43" s="41"/>
      <c r="N43" s="41"/>
    </row>
    <row r="44" spans="1:15">
      <c r="B44" s="41"/>
      <c r="C44" s="41"/>
      <c r="D44" s="41"/>
      <c r="F44" s="41"/>
      <c r="K44" s="41"/>
      <c r="N44" s="41"/>
    </row>
    <row r="45" spans="1:15">
      <c r="B45" s="41"/>
      <c r="C45" s="41"/>
      <c r="D45" s="41"/>
      <c r="F45" s="41"/>
      <c r="K45" s="41"/>
      <c r="N45" s="41"/>
    </row>
    <row r="46" spans="1:15">
      <c r="B46" s="41"/>
      <c r="C46" s="41"/>
      <c r="D46" s="41"/>
      <c r="F46" s="41"/>
      <c r="K46" s="41"/>
      <c r="N46" s="41"/>
    </row>
    <row r="47" spans="1:15">
      <c r="B47" s="41"/>
      <c r="C47" s="41"/>
      <c r="D47" s="41"/>
      <c r="F47" s="41"/>
      <c r="K47" s="41"/>
      <c r="N47" s="41"/>
    </row>
    <row r="48" spans="1:15">
      <c r="B48" s="41"/>
      <c r="C48" s="41"/>
      <c r="D48" s="41"/>
      <c r="F48" s="41"/>
      <c r="K48" s="41"/>
      <c r="N48" s="41"/>
    </row>
    <row r="49" spans="2:14">
      <c r="B49" s="41"/>
      <c r="C49" s="41"/>
      <c r="D49" s="41"/>
      <c r="F49" s="41"/>
      <c r="K49" s="41"/>
      <c r="N49" s="41"/>
    </row>
    <row r="50" spans="2:14">
      <c r="B50" s="41"/>
      <c r="C50" s="41"/>
      <c r="D50" s="41"/>
      <c r="F50" s="41"/>
      <c r="K50" s="41"/>
      <c r="N50" s="41"/>
    </row>
    <row r="51" spans="2:14">
      <c r="B51" s="41"/>
      <c r="C51" s="41"/>
      <c r="D51" s="41"/>
      <c r="F51" s="41"/>
      <c r="K51" s="41"/>
      <c r="N51" s="41"/>
    </row>
  </sheetData>
  <mergeCells count="1">
    <mergeCell ref="A2:I2"/>
  </mergeCells>
  <pageMargins left="0.39370078740157483" right="0.19685039370078741" top="0.6692913385826772" bottom="0.43307086614173229" header="0.39370078740157483" footer="0.19685039370078741"/>
  <pageSetup paperSize="9" scale="70" firstPageNumber="906" orientation="landscape" useFirstPageNumber="1" r:id="rId1"/>
  <headerFooter alignWithMargins="0">
    <oddHeader>&amp;C&amp;"Times New Roman,Regular"&amp;12&amp;P</oddHeader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66"/>
  <sheetViews>
    <sheetView view="pageLayout" topLeftCell="A58" zoomScale="70" zoomScaleNormal="80" zoomScalePageLayoutView="70" workbookViewId="0">
      <selection activeCell="F11" sqref="F11"/>
    </sheetView>
  </sheetViews>
  <sheetFormatPr defaultColWidth="8.85546875" defaultRowHeight="15.75"/>
  <cols>
    <col min="1" max="1" width="48.42578125" style="124" customWidth="1"/>
    <col min="2" max="2" width="15.85546875" style="42" customWidth="1"/>
    <col min="3" max="3" width="8.28515625" style="42" customWidth="1"/>
    <col min="4" max="4" width="7.28515625" style="42" customWidth="1"/>
    <col min="5" max="5" width="17.140625" style="13" customWidth="1"/>
    <col min="6" max="7" width="7.42578125" style="42" customWidth="1"/>
    <col min="8" max="8" width="18.140625" style="13" customWidth="1"/>
    <col min="9" max="9" width="14" style="13" customWidth="1"/>
    <col min="10" max="10" width="16" style="42" customWidth="1"/>
    <col min="11" max="11" width="7.42578125" style="42" customWidth="1"/>
    <col min="12" max="12" width="8.140625" style="42" customWidth="1"/>
    <col min="13" max="13" width="16.28515625" style="42" customWidth="1"/>
    <col min="14" max="14" width="7.42578125" style="42" customWidth="1"/>
    <col min="15" max="15" width="7.28515625" style="42" customWidth="1"/>
    <col min="16" max="16384" width="8.85546875" style="13"/>
  </cols>
  <sheetData>
    <row r="1" spans="1:15">
      <c r="A1" s="395"/>
      <c r="B1" s="395"/>
      <c r="C1" s="395"/>
      <c r="D1" s="395"/>
      <c r="E1" s="395"/>
      <c r="F1" s="395"/>
      <c r="G1" s="395"/>
      <c r="H1" s="395"/>
      <c r="I1" s="395"/>
      <c r="M1" s="137"/>
    </row>
    <row r="2" spans="1:15">
      <c r="A2" s="402" t="s">
        <v>64</v>
      </c>
      <c r="B2" s="402"/>
      <c r="C2" s="402"/>
      <c r="D2" s="402"/>
      <c r="E2" s="402"/>
      <c r="F2" s="402"/>
      <c r="G2" s="402"/>
      <c r="H2" s="402"/>
      <c r="I2" s="402"/>
      <c r="J2" s="13"/>
      <c r="K2" s="13"/>
      <c r="L2" s="13"/>
      <c r="M2" s="13"/>
      <c r="N2" s="13"/>
      <c r="O2" s="13"/>
    </row>
    <row r="3" spans="1:15">
      <c r="A3" s="171"/>
      <c r="B3" s="53"/>
      <c r="C3" s="53"/>
      <c r="D3" s="53"/>
      <c r="F3" s="49"/>
      <c r="G3" s="49"/>
      <c r="J3" s="53"/>
      <c r="K3" s="49"/>
      <c r="L3" s="49"/>
      <c r="M3" s="53"/>
      <c r="N3" s="49"/>
      <c r="O3" s="49"/>
    </row>
    <row r="4" spans="1:15" ht="63.75">
      <c r="A4" s="342" t="s">
        <v>142</v>
      </c>
      <c r="B4" s="173" t="s">
        <v>67</v>
      </c>
      <c r="C4" s="173" t="s">
        <v>0</v>
      </c>
      <c r="D4" s="173" t="s">
        <v>1</v>
      </c>
      <c r="E4" s="173" t="s">
        <v>68</v>
      </c>
      <c r="F4" s="173" t="s">
        <v>0</v>
      </c>
      <c r="G4" s="173" t="s">
        <v>1</v>
      </c>
      <c r="H4" s="173" t="s">
        <v>69</v>
      </c>
      <c r="I4" s="173" t="s">
        <v>70</v>
      </c>
      <c r="J4" s="173" t="s">
        <v>71</v>
      </c>
      <c r="K4" s="173" t="s">
        <v>0</v>
      </c>
      <c r="L4" s="173" t="s">
        <v>1</v>
      </c>
      <c r="M4" s="173" t="s">
        <v>72</v>
      </c>
      <c r="N4" s="173" t="s">
        <v>0</v>
      </c>
      <c r="O4" s="173" t="s">
        <v>1</v>
      </c>
    </row>
    <row r="5" spans="1:15">
      <c r="A5" s="343" t="s">
        <v>143</v>
      </c>
      <c r="B5" s="364">
        <v>7238116539</v>
      </c>
      <c r="C5" s="345">
        <f>B5/B5*100</f>
        <v>100</v>
      </c>
      <c r="D5" s="345">
        <f t="shared" ref="D5:D28" si="0">B5/$B$59/1000000*100</f>
        <v>21.831804726428182</v>
      </c>
      <c r="E5" s="364">
        <v>7840144206</v>
      </c>
      <c r="F5" s="345">
        <f>E5/E5*100</f>
        <v>100</v>
      </c>
      <c r="G5" s="345">
        <f t="shared" ref="G5:G28" si="1">E5/$E$59/1000000*100</f>
        <v>26.114663266937583</v>
      </c>
      <c r="H5" s="364">
        <f>E5-B5</f>
        <v>602027667</v>
      </c>
      <c r="I5" s="345">
        <f>E5/B5*100-100</f>
        <v>8.3174630272418142</v>
      </c>
      <c r="J5" s="364">
        <v>8068402320</v>
      </c>
      <c r="K5" s="345">
        <f>J5/J5*100</f>
        <v>100</v>
      </c>
      <c r="L5" s="345">
        <f t="shared" ref="L5:L28" si="2">J5/$J$59/1000000*100</f>
        <v>25.532110755988736</v>
      </c>
      <c r="M5" s="364">
        <v>7831824254</v>
      </c>
      <c r="N5" s="345">
        <f>M5/M5*100</f>
        <v>100</v>
      </c>
      <c r="O5" s="345">
        <f t="shared" ref="O5:O28" si="3">M5/$M$59/1000000*100</f>
        <v>23.556484055704274</v>
      </c>
    </row>
    <row r="6" spans="1:15">
      <c r="A6" s="346" t="s">
        <v>144</v>
      </c>
      <c r="B6" s="365">
        <v>6560109202</v>
      </c>
      <c r="C6" s="348">
        <f>B6/$B$5*100</f>
        <v>90.632820936955071</v>
      </c>
      <c r="D6" s="348">
        <f t="shared" si="0"/>
        <v>19.786780485009352</v>
      </c>
      <c r="E6" s="365">
        <v>7221250021</v>
      </c>
      <c r="F6" s="348">
        <f t="shared" ref="F6:F36" si="4">E6/$E$5*100</f>
        <v>92.106086715517748</v>
      </c>
      <c r="G6" s="348">
        <f t="shared" si="1"/>
        <v>24.053194394110985</v>
      </c>
      <c r="H6" s="365">
        <f t="shared" ref="H6:H36" si="5">E6-B6</f>
        <v>661140819</v>
      </c>
      <c r="I6" s="348">
        <f t="shared" ref="I6:I36" si="6">E6/B6*100-100</f>
        <v>10.078198375088562</v>
      </c>
      <c r="J6" s="365">
        <v>7367758522</v>
      </c>
      <c r="K6" s="348">
        <f>J6/$J$5*100</f>
        <v>91.316201520302968</v>
      </c>
      <c r="L6" s="348">
        <f t="shared" si="2"/>
        <v>23.314953710325621</v>
      </c>
      <c r="M6" s="365">
        <v>7349510493</v>
      </c>
      <c r="N6" s="348">
        <f>M6/$M$5*100</f>
        <v>93.841616648207278</v>
      </c>
      <c r="O6" s="348">
        <f t="shared" si="3"/>
        <v>22.105785463350077</v>
      </c>
    </row>
    <row r="7" spans="1:15">
      <c r="A7" s="349" t="s">
        <v>145</v>
      </c>
      <c r="B7" s="366">
        <v>2002033500</v>
      </c>
      <c r="C7" s="351">
        <f t="shared" ref="C7:C36" si="7">B7/$B$5*100</f>
        <v>27.659591956177536</v>
      </c>
      <c r="D7" s="351">
        <f t="shared" si="0"/>
        <v>6.0385881039995173</v>
      </c>
      <c r="E7" s="366">
        <v>2130642740</v>
      </c>
      <c r="F7" s="361">
        <f t="shared" si="4"/>
        <v>27.176065694932451</v>
      </c>
      <c r="G7" s="361">
        <f t="shared" si="1"/>
        <v>7.0969380454333484</v>
      </c>
      <c r="H7" s="366">
        <f t="shared" si="5"/>
        <v>128609240</v>
      </c>
      <c r="I7" s="361">
        <f t="shared" si="6"/>
        <v>6.4239304686959571</v>
      </c>
      <c r="J7" s="366">
        <v>2024777304</v>
      </c>
      <c r="K7" s="361">
        <f t="shared" ref="K7:K36" si="8">J7/$J$5*100</f>
        <v>25.095145528142183</v>
      </c>
      <c r="L7" s="361">
        <f t="shared" si="2"/>
        <v>6.4073203506218164</v>
      </c>
      <c r="M7" s="366">
        <v>1982007892</v>
      </c>
      <c r="N7" s="361">
        <f t="shared" ref="N7:N36" si="9">M7/$M$5*100</f>
        <v>25.307103782209055</v>
      </c>
      <c r="O7" s="361">
        <f t="shared" si="3"/>
        <v>5.9614638674166089</v>
      </c>
    </row>
    <row r="8" spans="1:15">
      <c r="A8" s="352" t="s">
        <v>146</v>
      </c>
      <c r="B8" s="366">
        <v>1204245138</v>
      </c>
      <c r="C8" s="351">
        <f t="shared" si="7"/>
        <v>16.637548338871806</v>
      </c>
      <c r="D8" s="351">
        <f t="shared" si="0"/>
        <v>3.6322770646075884</v>
      </c>
      <c r="E8" s="366">
        <v>1256030453</v>
      </c>
      <c r="F8" s="361">
        <f t="shared" si="4"/>
        <v>16.020501919324008</v>
      </c>
      <c r="G8" s="361">
        <f t="shared" si="1"/>
        <v>4.1837001299047358</v>
      </c>
      <c r="H8" s="366">
        <f t="shared" si="5"/>
        <v>51785315</v>
      </c>
      <c r="I8" s="361">
        <f t="shared" si="6"/>
        <v>4.3002303572513938</v>
      </c>
      <c r="J8" s="366">
        <v>1238359256</v>
      </c>
      <c r="K8" s="361">
        <f t="shared" si="8"/>
        <v>15.348258637653062</v>
      </c>
      <c r="L8" s="361">
        <f t="shared" si="2"/>
        <v>3.9187343944811874</v>
      </c>
      <c r="M8" s="366">
        <v>1227200563</v>
      </c>
      <c r="N8" s="361">
        <f t="shared" si="9"/>
        <v>15.669408852901975</v>
      </c>
      <c r="O8" s="361">
        <f t="shared" si="3"/>
        <v>3.6911617980569673</v>
      </c>
    </row>
    <row r="9" spans="1:15">
      <c r="A9" s="352" t="s">
        <v>147</v>
      </c>
      <c r="B9" s="366">
        <v>797788362</v>
      </c>
      <c r="C9" s="351">
        <f t="shared" si="7"/>
        <v>11.02204361730573</v>
      </c>
      <c r="D9" s="351">
        <f t="shared" si="0"/>
        <v>2.4063110393919289</v>
      </c>
      <c r="E9" s="366">
        <v>874612287</v>
      </c>
      <c r="F9" s="361">
        <f t="shared" si="4"/>
        <v>11.15556377560844</v>
      </c>
      <c r="G9" s="361">
        <f t="shared" si="1"/>
        <v>2.9132379155286121</v>
      </c>
      <c r="H9" s="366">
        <f t="shared" si="5"/>
        <v>76823925</v>
      </c>
      <c r="I9" s="361">
        <f t="shared" si="6"/>
        <v>9.6296121451819374</v>
      </c>
      <c r="J9" s="366">
        <v>786418048</v>
      </c>
      <c r="K9" s="361">
        <f t="shared" si="8"/>
        <v>9.7468868904891206</v>
      </c>
      <c r="L9" s="361">
        <f t="shared" si="2"/>
        <v>2.4885859561406281</v>
      </c>
      <c r="M9" s="366">
        <v>754807329</v>
      </c>
      <c r="N9" s="361">
        <f t="shared" si="9"/>
        <v>9.6376949293070791</v>
      </c>
      <c r="O9" s="361">
        <f t="shared" si="3"/>
        <v>2.2703020693596416</v>
      </c>
    </row>
    <row r="10" spans="1:15">
      <c r="A10" s="349" t="s">
        <v>148</v>
      </c>
      <c r="B10" s="367">
        <v>225399166</v>
      </c>
      <c r="C10" s="351">
        <f t="shared" si="7"/>
        <v>3.1140582606748217</v>
      </c>
      <c r="D10" s="351">
        <f t="shared" si="0"/>
        <v>0.67985511853773295</v>
      </c>
      <c r="E10" s="367">
        <v>232693726</v>
      </c>
      <c r="F10" s="361">
        <f t="shared" si="4"/>
        <v>2.9679776275278376</v>
      </c>
      <c r="G10" s="361">
        <f t="shared" si="1"/>
        <v>0.77507736326693755</v>
      </c>
      <c r="H10" s="367">
        <f t="shared" si="5"/>
        <v>7294560</v>
      </c>
      <c r="I10" s="361">
        <f t="shared" si="6"/>
        <v>3.2362852664681157</v>
      </c>
      <c r="J10" s="367">
        <v>208542910</v>
      </c>
      <c r="K10" s="361">
        <f t="shared" si="8"/>
        <v>2.5846865553922949</v>
      </c>
      <c r="L10" s="361">
        <f t="shared" si="2"/>
        <v>0.65992503401791081</v>
      </c>
      <c r="M10" s="367">
        <v>208542910</v>
      </c>
      <c r="N10" s="361">
        <f t="shared" si="9"/>
        <v>2.6627628919723203</v>
      </c>
      <c r="O10" s="361">
        <f t="shared" si="3"/>
        <v>0.62725331608866963</v>
      </c>
    </row>
    <row r="11" spans="1:15" ht="26.25">
      <c r="A11" s="349" t="s">
        <v>149</v>
      </c>
      <c r="B11" s="366">
        <v>2791153250</v>
      </c>
      <c r="C11" s="351">
        <f t="shared" si="7"/>
        <v>38.561872207512408</v>
      </c>
      <c r="D11" s="351">
        <f t="shared" si="0"/>
        <v>8.4187526391988889</v>
      </c>
      <c r="E11" s="366">
        <v>3165274348</v>
      </c>
      <c r="F11" s="361">
        <f t="shared" si="4"/>
        <v>40.372654696550612</v>
      </c>
      <c r="G11" s="361">
        <f t="shared" si="1"/>
        <v>10.543182825927653</v>
      </c>
      <c r="H11" s="366">
        <f t="shared" si="5"/>
        <v>374121098</v>
      </c>
      <c r="I11" s="361">
        <f t="shared" si="6"/>
        <v>13.403817866324601</v>
      </c>
      <c r="J11" s="366">
        <v>3468744730</v>
      </c>
      <c r="K11" s="361">
        <f t="shared" si="8"/>
        <v>42.991717473007718</v>
      </c>
      <c r="L11" s="361">
        <f t="shared" si="2"/>
        <v>10.976692921110091</v>
      </c>
      <c r="M11" s="366">
        <v>3499314775</v>
      </c>
      <c r="N11" s="361">
        <f t="shared" si="9"/>
        <v>44.68071117929864</v>
      </c>
      <c r="O11" s="361">
        <f t="shared" si="3"/>
        <v>10.52520460492676</v>
      </c>
    </row>
    <row r="12" spans="1:15">
      <c r="A12" s="352" t="s">
        <v>150</v>
      </c>
      <c r="B12" s="366">
        <v>2346488413</v>
      </c>
      <c r="C12" s="351">
        <f t="shared" si="7"/>
        <v>32.418494512443772</v>
      </c>
      <c r="D12" s="351">
        <f t="shared" si="0"/>
        <v>7.07754241720456</v>
      </c>
      <c r="E12" s="366">
        <v>2696772390</v>
      </c>
      <c r="F12" s="361">
        <f t="shared" si="4"/>
        <v>34.3969743303469</v>
      </c>
      <c r="G12" s="361">
        <f t="shared" si="1"/>
        <v>8.982654020385052</v>
      </c>
      <c r="H12" s="366">
        <f t="shared" si="5"/>
        <v>350283977</v>
      </c>
      <c r="I12" s="361">
        <f t="shared" si="6"/>
        <v>14.92800795688396</v>
      </c>
      <c r="J12" s="366">
        <v>2993716454</v>
      </c>
      <c r="K12" s="361">
        <f t="shared" si="8"/>
        <v>37.104203970830255</v>
      </c>
      <c r="L12" s="361">
        <f t="shared" si="2"/>
        <v>9.4734864529603495</v>
      </c>
      <c r="M12" s="368">
        <v>3017939302</v>
      </c>
      <c r="N12" s="361">
        <f t="shared" si="9"/>
        <v>38.534308280202126</v>
      </c>
      <c r="O12" s="361">
        <f t="shared" si="3"/>
        <v>9.0773281860017452</v>
      </c>
    </row>
    <row r="13" spans="1:15">
      <c r="A13" s="352" t="s">
        <v>151</v>
      </c>
      <c r="B13" s="366">
        <v>444664837</v>
      </c>
      <c r="C13" s="351">
        <f t="shared" si="7"/>
        <v>6.1433776950686374</v>
      </c>
      <c r="D13" s="351">
        <f t="shared" si="0"/>
        <v>1.3412102219943294</v>
      </c>
      <c r="E13" s="366">
        <v>468501958</v>
      </c>
      <c r="F13" s="361">
        <f t="shared" si="4"/>
        <v>5.9756803662037132</v>
      </c>
      <c r="G13" s="361">
        <f t="shared" si="1"/>
        <v>1.5605288055426021</v>
      </c>
      <c r="H13" s="366">
        <f t="shared" si="5"/>
        <v>23837121</v>
      </c>
      <c r="I13" s="361">
        <f t="shared" si="6"/>
        <v>5.3606939466634742</v>
      </c>
      <c r="J13" s="366">
        <v>475028276</v>
      </c>
      <c r="K13" s="361">
        <f t="shared" si="8"/>
        <v>5.8875135021774669</v>
      </c>
      <c r="L13" s="361">
        <f t="shared" si="2"/>
        <v>1.5032064681497421</v>
      </c>
      <c r="M13" s="368">
        <v>481375473</v>
      </c>
      <c r="N13" s="361">
        <f t="shared" si="9"/>
        <v>6.1464028990965147</v>
      </c>
      <c r="O13" s="361">
        <f t="shared" si="3"/>
        <v>1.4478764189250157</v>
      </c>
    </row>
    <row r="14" spans="1:15" ht="26.25">
      <c r="A14" s="349" t="s">
        <v>152</v>
      </c>
      <c r="B14" s="366">
        <v>358568695</v>
      </c>
      <c r="C14" s="351">
        <f t="shared" si="7"/>
        <v>4.9538950232146846</v>
      </c>
      <c r="D14" s="351">
        <f t="shared" si="0"/>
        <v>1.0815246878204743</v>
      </c>
      <c r="E14" s="366">
        <v>393190481</v>
      </c>
      <c r="F14" s="361">
        <f t="shared" si="4"/>
        <v>5.0150924609153806</v>
      </c>
      <c r="G14" s="361">
        <f t="shared" si="1"/>
        <v>1.3096745086936248</v>
      </c>
      <c r="H14" s="366">
        <f t="shared" si="5"/>
        <v>34621786</v>
      </c>
      <c r="I14" s="361">
        <f t="shared" si="6"/>
        <v>9.6555517764873571</v>
      </c>
      <c r="J14" s="366">
        <v>396268385</v>
      </c>
      <c r="K14" s="361">
        <f t="shared" si="8"/>
        <v>4.9113612495218266</v>
      </c>
      <c r="L14" s="361">
        <f t="shared" si="2"/>
        <v>1.2539741938546249</v>
      </c>
      <c r="M14" s="366">
        <v>400186825</v>
      </c>
      <c r="N14" s="361">
        <f t="shared" si="9"/>
        <v>5.1097523644712775</v>
      </c>
      <c r="O14" s="361">
        <f t="shared" si="3"/>
        <v>1.2036780010226487</v>
      </c>
    </row>
    <row r="15" spans="1:15">
      <c r="A15" s="352" t="s">
        <v>153</v>
      </c>
      <c r="B15" s="366">
        <v>320191201</v>
      </c>
      <c r="C15" s="351">
        <f t="shared" si="7"/>
        <v>4.4236812059430699</v>
      </c>
      <c r="D15" s="351">
        <f t="shared" si="0"/>
        <v>0.96576944260119446</v>
      </c>
      <c r="E15" s="366">
        <v>356279400</v>
      </c>
      <c r="F15" s="361">
        <f t="shared" si="4"/>
        <v>4.5442965159664057</v>
      </c>
      <c r="G15" s="361">
        <f t="shared" si="1"/>
        <v>1.1867277329958033</v>
      </c>
      <c r="H15" s="366">
        <f t="shared" si="5"/>
        <v>36088199</v>
      </c>
      <c r="I15" s="361">
        <f t="shared" si="6"/>
        <v>11.270827832648649</v>
      </c>
      <c r="J15" s="366">
        <v>365134692</v>
      </c>
      <c r="K15" s="361">
        <f t="shared" si="8"/>
        <v>4.5254894032106225</v>
      </c>
      <c r="L15" s="361">
        <f t="shared" si="2"/>
        <v>1.1554529666782698</v>
      </c>
      <c r="M15" s="366">
        <v>373439776</v>
      </c>
      <c r="N15" s="361">
        <f t="shared" si="9"/>
        <v>4.7682348823043448</v>
      </c>
      <c r="O15" s="361">
        <f t="shared" si="3"/>
        <v>1.1232284897885523</v>
      </c>
    </row>
    <row r="16" spans="1:15">
      <c r="A16" s="352" t="s">
        <v>154</v>
      </c>
      <c r="B16" s="366">
        <v>38377494</v>
      </c>
      <c r="C16" s="351">
        <f t="shared" si="7"/>
        <v>0.53021381727161487</v>
      </c>
      <c r="D16" s="351">
        <f t="shared" si="0"/>
        <v>0.11575524521927974</v>
      </c>
      <c r="E16" s="366">
        <v>36911081</v>
      </c>
      <c r="F16" s="361">
        <f t="shared" si="4"/>
        <v>0.47079594494897486</v>
      </c>
      <c r="G16" s="361">
        <f t="shared" si="1"/>
        <v>0.12294677569782159</v>
      </c>
      <c r="H16" s="366">
        <f t="shared" si="5"/>
        <v>-1466413</v>
      </c>
      <c r="I16" s="361">
        <f t="shared" si="6"/>
        <v>-3.821023332060193</v>
      </c>
      <c r="J16" s="366">
        <v>31133693</v>
      </c>
      <c r="K16" s="361">
        <f t="shared" si="8"/>
        <v>0.38587184631120375</v>
      </c>
      <c r="L16" s="361">
        <f t="shared" si="2"/>
        <v>9.8521227176355183E-2</v>
      </c>
      <c r="M16" s="366">
        <v>26747049</v>
      </c>
      <c r="N16" s="361">
        <f t="shared" si="9"/>
        <v>0.34151748216693317</v>
      </c>
      <c r="O16" s="361">
        <f t="shared" si="3"/>
        <v>8.0449511234096313E-2</v>
      </c>
    </row>
    <row r="17" spans="1:15" ht="39">
      <c r="A17" s="359" t="s">
        <v>155</v>
      </c>
      <c r="B17" s="366">
        <v>1182954591</v>
      </c>
      <c r="C17" s="351">
        <f t="shared" si="7"/>
        <v>16.343403489375621</v>
      </c>
      <c r="D17" s="351">
        <f t="shared" si="0"/>
        <v>3.568059935452736</v>
      </c>
      <c r="E17" s="366">
        <v>1299448726</v>
      </c>
      <c r="F17" s="361">
        <f t="shared" si="4"/>
        <v>16.574296235591461</v>
      </c>
      <c r="G17" s="361">
        <f t="shared" si="1"/>
        <v>4.3283216507894213</v>
      </c>
      <c r="H17" s="366">
        <f>E17-B17</f>
        <v>116494135</v>
      </c>
      <c r="I17" s="361">
        <f>E17/B17*100-100</f>
        <v>9.8477266909732037</v>
      </c>
      <c r="J17" s="366">
        <v>1269425193</v>
      </c>
      <c r="K17" s="361">
        <f t="shared" si="8"/>
        <v>15.733290714238951</v>
      </c>
      <c r="L17" s="361">
        <f t="shared" si="2"/>
        <v>4.0170412107211799</v>
      </c>
      <c r="M17" s="366">
        <v>1259458091</v>
      </c>
      <c r="N17" s="361">
        <f t="shared" si="9"/>
        <v>16.081286430255997</v>
      </c>
      <c r="O17" s="361">
        <f t="shared" si="3"/>
        <v>3.7881856738953887</v>
      </c>
    </row>
    <row r="18" spans="1:15" ht="26.25">
      <c r="A18" s="359" t="s">
        <v>171</v>
      </c>
      <c r="B18" s="366">
        <v>200220761</v>
      </c>
      <c r="C18" s="351">
        <f t="shared" si="7"/>
        <v>2.7661997416203801</v>
      </c>
      <c r="D18" s="351">
        <f t="shared" si="0"/>
        <v>0.60391132593352226</v>
      </c>
      <c r="E18" s="366">
        <v>253246109</v>
      </c>
      <c r="F18" s="361">
        <f t="shared" si="4"/>
        <v>3.2301205481168673</v>
      </c>
      <c r="G18" s="361">
        <f t="shared" si="1"/>
        <v>0.84353510425687839</v>
      </c>
      <c r="H18" s="366">
        <f t="shared" ref="H18:H19" si="10">E18-B18</f>
        <v>53025348</v>
      </c>
      <c r="I18" s="361">
        <f t="shared" ref="I18:I19" si="11">E18/B18*100-100</f>
        <v>26.483441444915897</v>
      </c>
      <c r="J18" s="366">
        <v>246602664</v>
      </c>
      <c r="K18" s="361">
        <f t="shared" si="8"/>
        <v>3.0564001920023247</v>
      </c>
      <c r="L18" s="361">
        <f t="shared" si="2"/>
        <v>0.78036348216828588</v>
      </c>
      <c r="M18" s="366">
        <v>245092002</v>
      </c>
      <c r="N18" s="361">
        <f t="shared" si="9"/>
        <v>3.1294369491861684</v>
      </c>
      <c r="O18" s="361">
        <f t="shared" si="3"/>
        <v>0.73718531596835801</v>
      </c>
    </row>
    <row r="19" spans="1:15" ht="26.25">
      <c r="A19" s="359" t="s">
        <v>172</v>
      </c>
      <c r="B19" s="366">
        <v>200220761</v>
      </c>
      <c r="C19" s="351">
        <f t="shared" si="7"/>
        <v>2.7661997416203801</v>
      </c>
      <c r="D19" s="351">
        <f t="shared" si="0"/>
        <v>0.60391132593352226</v>
      </c>
      <c r="E19" s="366">
        <v>253246109</v>
      </c>
      <c r="F19" s="361">
        <f t="shared" si="4"/>
        <v>3.2301205481168673</v>
      </c>
      <c r="G19" s="361">
        <f t="shared" si="1"/>
        <v>0.84353510425687839</v>
      </c>
      <c r="H19" s="366">
        <f t="shared" si="10"/>
        <v>53025348</v>
      </c>
      <c r="I19" s="361">
        <f t="shared" si="11"/>
        <v>26.483441444915897</v>
      </c>
      <c r="J19" s="366">
        <v>246602664</v>
      </c>
      <c r="K19" s="361">
        <f t="shared" si="8"/>
        <v>3.0564001920023247</v>
      </c>
      <c r="L19" s="361">
        <f t="shared" si="2"/>
        <v>0.78036348216828588</v>
      </c>
      <c r="M19" s="366">
        <v>245092002</v>
      </c>
      <c r="N19" s="361">
        <f t="shared" si="9"/>
        <v>3.1294369491861684</v>
      </c>
      <c r="O19" s="361">
        <f t="shared" si="3"/>
        <v>0.73718531596835801</v>
      </c>
    </row>
    <row r="20" spans="1:15" ht="64.5">
      <c r="A20" s="355" t="s">
        <v>156</v>
      </c>
      <c r="B20" s="366">
        <v>97305186</v>
      </c>
      <c r="C20" s="351">
        <f t="shared" si="7"/>
        <v>1.3443440082196223</v>
      </c>
      <c r="D20" s="351">
        <f t="shared" si="0"/>
        <v>0.2934945587259456</v>
      </c>
      <c r="E20" s="366">
        <v>79343803</v>
      </c>
      <c r="F20" s="361">
        <f t="shared" si="4"/>
        <v>1.0120196888633608</v>
      </c>
      <c r="G20" s="361">
        <f t="shared" si="1"/>
        <v>0.26428553394177601</v>
      </c>
      <c r="H20" s="366">
        <f t="shared" si="5"/>
        <v>-17961383</v>
      </c>
      <c r="I20" s="361">
        <f t="shared" si="6"/>
        <v>-18.4588136957058</v>
      </c>
      <c r="J20" s="366">
        <v>41679235</v>
      </c>
      <c r="K20" s="361">
        <f t="shared" si="8"/>
        <v>0.51657358355427174</v>
      </c>
      <c r="L20" s="361">
        <f t="shared" si="2"/>
        <v>0.13189213948925665</v>
      </c>
      <c r="M20" s="366">
        <v>23206453</v>
      </c>
      <c r="N20" s="361">
        <f t="shared" si="9"/>
        <v>0.29630967508173606</v>
      </c>
      <c r="O20" s="361">
        <f t="shared" si="3"/>
        <v>6.9800141366138296E-2</v>
      </c>
    </row>
    <row r="21" spans="1:15" ht="64.5">
      <c r="A21" s="356" t="s">
        <v>157</v>
      </c>
      <c r="B21" s="369">
        <v>35471932</v>
      </c>
      <c r="C21" s="351">
        <f t="shared" si="7"/>
        <v>0.49007130251180941</v>
      </c>
      <c r="D21" s="351">
        <f t="shared" si="0"/>
        <v>0.10699140978464136</v>
      </c>
      <c r="E21" s="369">
        <v>19689554</v>
      </c>
      <c r="F21" s="361">
        <f t="shared" si="4"/>
        <v>0.25113765107702662</v>
      </c>
      <c r="G21" s="361">
        <f t="shared" si="1"/>
        <v>6.558375191526214E-2</v>
      </c>
      <c r="H21" s="369">
        <f t="shared" si="5"/>
        <v>-15782378</v>
      </c>
      <c r="I21" s="361">
        <f t="shared" si="6"/>
        <v>-44.492580781898205</v>
      </c>
      <c r="J21" s="369">
        <v>4330152</v>
      </c>
      <c r="K21" s="361">
        <f t="shared" si="8"/>
        <v>5.3668022840982967E-2</v>
      </c>
      <c r="L21" s="361">
        <f t="shared" si="2"/>
        <v>1.3702579032309103E-2</v>
      </c>
      <c r="M21" s="369">
        <v>1192908</v>
      </c>
      <c r="N21" s="361">
        <f t="shared" si="9"/>
        <v>1.5231547099524585E-2</v>
      </c>
      <c r="O21" s="361">
        <f t="shared" si="3"/>
        <v>3.5880169639365958E-3</v>
      </c>
    </row>
    <row r="22" spans="1:15" ht="90">
      <c r="A22" s="357" t="s">
        <v>158</v>
      </c>
      <c r="B22" s="369">
        <v>61833254</v>
      </c>
      <c r="C22" s="351">
        <f t="shared" si="7"/>
        <v>0.85427270570781288</v>
      </c>
      <c r="D22" s="351">
        <f t="shared" si="0"/>
        <v>0.18650314894130424</v>
      </c>
      <c r="E22" s="369">
        <v>59654249</v>
      </c>
      <c r="F22" s="361">
        <f t="shared" si="4"/>
        <v>0.76088203778633412</v>
      </c>
      <c r="G22" s="361">
        <f t="shared" si="1"/>
        <v>0.1987017820265139</v>
      </c>
      <c r="H22" s="369">
        <f t="shared" si="5"/>
        <v>-2179005</v>
      </c>
      <c r="I22" s="361">
        <f t="shared" si="6"/>
        <v>-3.5240018259430457</v>
      </c>
      <c r="J22" s="370">
        <v>37349083</v>
      </c>
      <c r="K22" s="361">
        <f t="shared" si="8"/>
        <v>0.46290556071328876</v>
      </c>
      <c r="L22" s="361">
        <f t="shared" si="2"/>
        <v>0.11818956045694755</v>
      </c>
      <c r="M22" s="369">
        <v>22013545</v>
      </c>
      <c r="N22" s="361">
        <f t="shared" si="9"/>
        <v>0.28107812798221149</v>
      </c>
      <c r="O22" s="361">
        <f t="shared" si="3"/>
        <v>6.62121244022017E-2</v>
      </c>
    </row>
    <row r="23" spans="1:15" ht="26.25">
      <c r="A23" s="355" t="s">
        <v>159</v>
      </c>
      <c r="B23" s="366">
        <v>885428644</v>
      </c>
      <c r="C23" s="351">
        <f t="shared" si="7"/>
        <v>12.23285973953562</v>
      </c>
      <c r="D23" s="351">
        <f t="shared" si="0"/>
        <v>2.6706540507932677</v>
      </c>
      <c r="E23" s="366">
        <v>966858814</v>
      </c>
      <c r="F23" s="361">
        <f t="shared" si="4"/>
        <v>12.332155998611233</v>
      </c>
      <c r="G23" s="361">
        <f t="shared" si="1"/>
        <v>3.2205010125907672</v>
      </c>
      <c r="H23" s="366">
        <f t="shared" si="5"/>
        <v>81430170</v>
      </c>
      <c r="I23" s="361">
        <f t="shared" si="6"/>
        <v>9.1966947931718437</v>
      </c>
      <c r="J23" s="366">
        <v>981143294</v>
      </c>
      <c r="K23" s="361">
        <f t="shared" si="8"/>
        <v>12.160316938682355</v>
      </c>
      <c r="L23" s="361">
        <f t="shared" si="2"/>
        <v>3.1047855890636371</v>
      </c>
      <c r="M23" s="366">
        <v>991159636</v>
      </c>
      <c r="N23" s="361">
        <f t="shared" si="9"/>
        <v>12.655539805988091</v>
      </c>
      <c r="O23" s="361">
        <f t="shared" si="3"/>
        <v>2.9812002165608926</v>
      </c>
    </row>
    <row r="24" spans="1:15" ht="26.25">
      <c r="A24" s="356" t="s">
        <v>160</v>
      </c>
      <c r="B24" s="369">
        <v>708691835</v>
      </c>
      <c r="C24" s="351">
        <f t="shared" si="7"/>
        <v>9.7911083799420435</v>
      </c>
      <c r="D24" s="351">
        <f t="shared" si="0"/>
        <v>2.1375756620618929</v>
      </c>
      <c r="E24" s="369">
        <v>763156312</v>
      </c>
      <c r="F24" s="361">
        <f t="shared" si="4"/>
        <v>9.733957589912217</v>
      </c>
      <c r="G24" s="361">
        <f t="shared" si="1"/>
        <v>2.5419902471520883</v>
      </c>
      <c r="H24" s="369">
        <f t="shared" si="5"/>
        <v>54464477</v>
      </c>
      <c r="I24" s="361">
        <f t="shared" si="6"/>
        <v>7.6852129952929431</v>
      </c>
      <c r="J24" s="371">
        <v>789130510</v>
      </c>
      <c r="K24" s="361">
        <f t="shared" si="8"/>
        <v>9.7805052190307737</v>
      </c>
      <c r="L24" s="361">
        <f t="shared" si="2"/>
        <v>2.4971694250181957</v>
      </c>
      <c r="M24" s="368">
        <v>799164594</v>
      </c>
      <c r="N24" s="361">
        <f t="shared" si="9"/>
        <v>10.204066997441078</v>
      </c>
      <c r="O24" s="361">
        <f t="shared" si="3"/>
        <v>2.4037194152855896</v>
      </c>
    </row>
    <row r="25" spans="1:15" ht="51.75">
      <c r="A25" s="356" t="s">
        <v>161</v>
      </c>
      <c r="B25" s="369">
        <v>176736809</v>
      </c>
      <c r="C25" s="351">
        <f t="shared" si="7"/>
        <v>2.4417513595935763</v>
      </c>
      <c r="D25" s="351">
        <f t="shared" si="0"/>
        <v>0.53307838873137481</v>
      </c>
      <c r="E25" s="369">
        <v>203702502</v>
      </c>
      <c r="F25" s="361">
        <f t="shared" si="4"/>
        <v>2.5981984086990146</v>
      </c>
      <c r="G25" s="361">
        <f t="shared" si="1"/>
        <v>0.67851076543867828</v>
      </c>
      <c r="H25" s="369">
        <f t="shared" si="5"/>
        <v>26965693</v>
      </c>
      <c r="I25" s="361">
        <f t="shared" si="6"/>
        <v>15.257542077723031</v>
      </c>
      <c r="J25" s="369">
        <v>192012784</v>
      </c>
      <c r="K25" s="361">
        <f t="shared" si="8"/>
        <v>2.3798117196515802</v>
      </c>
      <c r="L25" s="361">
        <f t="shared" si="2"/>
        <v>0.6076161640454415</v>
      </c>
      <c r="M25" s="369">
        <v>191995042</v>
      </c>
      <c r="N25" s="361">
        <f t="shared" si="9"/>
        <v>2.4514728085470137</v>
      </c>
      <c r="O25" s="361">
        <f t="shared" si="3"/>
        <v>0.5774808012753031</v>
      </c>
    </row>
    <row r="26" spans="1:15">
      <c r="A26" s="358" t="s">
        <v>162</v>
      </c>
      <c r="B26" s="372">
        <v>678007337</v>
      </c>
      <c r="C26" s="348">
        <f t="shared" si="7"/>
        <v>9.3671790630449259</v>
      </c>
      <c r="D26" s="373">
        <f t="shared" si="0"/>
        <v>2.0450242414188335</v>
      </c>
      <c r="E26" s="372">
        <v>618894185</v>
      </c>
      <c r="F26" s="348">
        <f t="shared" si="4"/>
        <v>7.8939132844822568</v>
      </c>
      <c r="G26" s="348">
        <f t="shared" si="1"/>
        <v>2.0614688728265937</v>
      </c>
      <c r="H26" s="372">
        <f t="shared" si="5"/>
        <v>-59113152</v>
      </c>
      <c r="I26" s="348">
        <f t="shared" si="6"/>
        <v>-8.7186596330299011</v>
      </c>
      <c r="J26" s="372">
        <v>700643798</v>
      </c>
      <c r="K26" s="348">
        <f t="shared" si="8"/>
        <v>8.6837984796970318</v>
      </c>
      <c r="L26" s="348">
        <f t="shared" si="2"/>
        <v>2.2171570456631118</v>
      </c>
      <c r="M26" s="372">
        <v>482313761</v>
      </c>
      <c r="N26" s="348">
        <f t="shared" si="9"/>
        <v>6.1583833517927147</v>
      </c>
      <c r="O26" s="348">
        <f t="shared" si="3"/>
        <v>1.4506985923541973</v>
      </c>
    </row>
    <row r="27" spans="1:15">
      <c r="A27" s="359" t="s">
        <v>163</v>
      </c>
      <c r="B27" s="374">
        <v>521964337</v>
      </c>
      <c r="C27" s="351">
        <f t="shared" si="7"/>
        <v>7.2113281706308818</v>
      </c>
      <c r="D27" s="351">
        <f t="shared" si="0"/>
        <v>1.5743630843940402</v>
      </c>
      <c r="E27" s="374">
        <v>471230399</v>
      </c>
      <c r="F27" s="361">
        <f t="shared" si="4"/>
        <v>6.0104812694563847</v>
      </c>
      <c r="G27" s="361">
        <f t="shared" si="1"/>
        <v>1.56961694424089</v>
      </c>
      <c r="H27" s="374">
        <f t="shared" si="5"/>
        <v>-50733938</v>
      </c>
      <c r="I27" s="361">
        <f t="shared" si="6"/>
        <v>-9.7198092673523036</v>
      </c>
      <c r="J27" s="374">
        <v>637059736</v>
      </c>
      <c r="K27" s="361">
        <f t="shared" si="8"/>
        <v>7.8957358685604069</v>
      </c>
      <c r="L27" s="361">
        <f t="shared" si="2"/>
        <v>2.0159480269611723</v>
      </c>
      <c r="M27" s="374">
        <v>451162420</v>
      </c>
      <c r="N27" s="361">
        <f t="shared" si="9"/>
        <v>5.7606300316248129</v>
      </c>
      <c r="O27" s="361">
        <f t="shared" si="3"/>
        <v>1.3570018949078113</v>
      </c>
    </row>
    <row r="28" spans="1:15">
      <c r="A28" s="359" t="s">
        <v>164</v>
      </c>
      <c r="B28" s="374">
        <v>156043000</v>
      </c>
      <c r="C28" s="351">
        <f t="shared" si="7"/>
        <v>2.155850892414044</v>
      </c>
      <c r="D28" s="351">
        <f t="shared" si="0"/>
        <v>0.47066115702479333</v>
      </c>
      <c r="E28" s="374">
        <v>147663786</v>
      </c>
      <c r="F28" s="361">
        <f t="shared" si="4"/>
        <v>1.8834320150258728</v>
      </c>
      <c r="G28" s="361">
        <f t="shared" si="1"/>
        <v>0.49185192858570381</v>
      </c>
      <c r="H28" s="374">
        <f t="shared" si="5"/>
        <v>-8379214</v>
      </c>
      <c r="I28" s="361">
        <f t="shared" si="6"/>
        <v>-5.3698108854610638</v>
      </c>
      <c r="J28" s="374">
        <v>63584062</v>
      </c>
      <c r="K28" s="361">
        <f t="shared" si="8"/>
        <v>0.78806261113662457</v>
      </c>
      <c r="L28" s="361">
        <f t="shared" si="2"/>
        <v>0.2012090187019398</v>
      </c>
      <c r="M28" s="374">
        <v>31151341</v>
      </c>
      <c r="N28" s="361">
        <f t="shared" si="9"/>
        <v>0.39775332016790171</v>
      </c>
      <c r="O28" s="361">
        <f t="shared" si="3"/>
        <v>9.3696697446386146E-2</v>
      </c>
    </row>
    <row r="29" spans="1:15">
      <c r="A29" s="375" t="s">
        <v>173</v>
      </c>
      <c r="B29" s="374">
        <v>28800</v>
      </c>
      <c r="C29" s="351"/>
      <c r="D29" s="351"/>
      <c r="E29" s="374">
        <v>576915</v>
      </c>
      <c r="F29" s="361"/>
      <c r="G29" s="361"/>
      <c r="H29" s="374"/>
      <c r="I29" s="361"/>
      <c r="J29" s="374">
        <v>283485</v>
      </c>
      <c r="K29" s="361"/>
      <c r="L29" s="361"/>
      <c r="M29" s="374">
        <v>124027</v>
      </c>
      <c r="N29" s="361"/>
      <c r="O29" s="361"/>
    </row>
    <row r="30" spans="1:15" ht="39">
      <c r="A30" s="376" t="s">
        <v>174</v>
      </c>
      <c r="B30" s="374">
        <v>28800</v>
      </c>
      <c r="C30" s="351"/>
      <c r="D30" s="351"/>
      <c r="E30" s="374">
        <v>576915</v>
      </c>
      <c r="F30" s="361"/>
      <c r="G30" s="361"/>
      <c r="H30" s="374"/>
      <c r="I30" s="361"/>
      <c r="J30" s="374">
        <v>283485</v>
      </c>
      <c r="K30" s="361"/>
      <c r="L30" s="361"/>
      <c r="M30" s="374">
        <v>124027</v>
      </c>
      <c r="N30" s="361"/>
      <c r="O30" s="361"/>
    </row>
    <row r="31" spans="1:15" ht="64.5">
      <c r="A31" s="355" t="s">
        <v>165</v>
      </c>
      <c r="B31" s="374">
        <v>139107256</v>
      </c>
      <c r="C31" s="351">
        <f t="shared" si="7"/>
        <v>1.9218709073067604</v>
      </c>
      <c r="D31" s="351">
        <f t="shared" ref="D31:D36" si="12">B31/$B$59/1000000*100</f>
        <v>0.41957910357724559</v>
      </c>
      <c r="E31" s="374">
        <v>130407535</v>
      </c>
      <c r="F31" s="361">
        <f t="shared" si="4"/>
        <v>1.6633308211371947</v>
      </c>
      <c r="G31" s="361">
        <f t="shared" ref="G31:G36" si="13">E31/$E$59/1000000*100</f>
        <v>0.43437324295516622</v>
      </c>
      <c r="H31" s="374">
        <f t="shared" si="5"/>
        <v>-8699721</v>
      </c>
      <c r="I31" s="361">
        <f t="shared" si="6"/>
        <v>-6.2539663639113172</v>
      </c>
      <c r="J31" s="374">
        <v>46621241</v>
      </c>
      <c r="K31" s="361">
        <f t="shared" si="8"/>
        <v>0.5778249416794079</v>
      </c>
      <c r="L31" s="361">
        <f t="shared" ref="L31:L36" si="14">J31/$J$59/1000000*100</f>
        <v>0.14753090408531375</v>
      </c>
      <c r="M31" s="374">
        <v>14347978</v>
      </c>
      <c r="N31" s="361">
        <f t="shared" si="9"/>
        <v>0.18320096997416613</v>
      </c>
      <c r="O31" s="361">
        <f t="shared" ref="O31:O36" si="15">M31/$M$59/1000000*100</f>
        <v>4.3155707281860016E-2</v>
      </c>
    </row>
    <row r="32" spans="1:15" ht="64.5">
      <c r="A32" s="356" t="s">
        <v>166</v>
      </c>
      <c r="B32" s="369">
        <v>108367521</v>
      </c>
      <c r="C32" s="351">
        <f t="shared" si="7"/>
        <v>1.4971784498923222</v>
      </c>
      <c r="D32" s="351">
        <f t="shared" si="12"/>
        <v>0.32686107558665622</v>
      </c>
      <c r="E32" s="369">
        <v>109522438</v>
      </c>
      <c r="F32" s="361">
        <f t="shared" si="4"/>
        <v>1.3969441775851947</v>
      </c>
      <c r="G32" s="361">
        <f t="shared" si="13"/>
        <v>0.36480726800346408</v>
      </c>
      <c r="H32" s="369">
        <f t="shared" si="5"/>
        <v>1154917</v>
      </c>
      <c r="I32" s="361">
        <f t="shared" si="6"/>
        <v>1.0657409058937475</v>
      </c>
      <c r="J32" s="369">
        <v>41959978</v>
      </c>
      <c r="K32" s="361">
        <f t="shared" si="8"/>
        <v>0.52005312000852233</v>
      </c>
      <c r="L32" s="361">
        <f t="shared" si="14"/>
        <v>0.13278053859055094</v>
      </c>
      <c r="M32" s="369">
        <v>2666316</v>
      </c>
      <c r="N32" s="361">
        <f t="shared" si="9"/>
        <v>3.4044635241121689E-2</v>
      </c>
      <c r="O32" s="361">
        <f t="shared" si="15"/>
        <v>8.0197190723975097E-3</v>
      </c>
    </row>
    <row r="33" spans="1:15" ht="90">
      <c r="A33" s="356" t="s">
        <v>167</v>
      </c>
      <c r="B33" s="369">
        <v>30739735</v>
      </c>
      <c r="C33" s="351">
        <f t="shared" si="7"/>
        <v>0.4246924574144384</v>
      </c>
      <c r="D33" s="351">
        <f t="shared" si="12"/>
        <v>9.2718027990589369E-2</v>
      </c>
      <c r="E33" s="369">
        <v>20885097</v>
      </c>
      <c r="F33" s="361">
        <f t="shared" si="4"/>
        <v>0.26638664355199998</v>
      </c>
      <c r="G33" s="361">
        <f t="shared" si="13"/>
        <v>6.9565974951702081E-2</v>
      </c>
      <c r="H33" s="369">
        <f t="shared" si="5"/>
        <v>-9854638</v>
      </c>
      <c r="I33" s="361">
        <f t="shared" si="6"/>
        <v>-32.058304991894033</v>
      </c>
      <c r="J33" s="369">
        <v>4661263</v>
      </c>
      <c r="K33" s="361">
        <f t="shared" si="8"/>
        <v>5.7771821670885647E-2</v>
      </c>
      <c r="L33" s="361">
        <f t="shared" si="14"/>
        <v>1.4750365494762822E-2</v>
      </c>
      <c r="M33" s="369">
        <v>11681662</v>
      </c>
      <c r="N33" s="361">
        <f t="shared" si="9"/>
        <v>0.14915633473304443</v>
      </c>
      <c r="O33" s="361">
        <f t="shared" si="15"/>
        <v>3.513598820946251E-2</v>
      </c>
    </row>
    <row r="34" spans="1:15" ht="26.25">
      <c r="A34" s="352" t="s">
        <v>168</v>
      </c>
      <c r="B34" s="374">
        <v>16906944</v>
      </c>
      <c r="C34" s="351">
        <f t="shared" si="7"/>
        <v>0.23358209154139731</v>
      </c>
      <c r="D34" s="351">
        <f t="shared" si="12"/>
        <v>5.0995186101224589E-2</v>
      </c>
      <c r="E34" s="374">
        <v>16679336</v>
      </c>
      <c r="F34" s="361">
        <f t="shared" si="4"/>
        <v>0.21274271954379917</v>
      </c>
      <c r="G34" s="361">
        <f t="shared" si="13"/>
        <v>5.5557044833788552E-2</v>
      </c>
      <c r="H34" s="374">
        <f t="shared" si="5"/>
        <v>-227608</v>
      </c>
      <c r="I34" s="361">
        <f t="shared" si="6"/>
        <v>-1.3462397462249811</v>
      </c>
      <c r="J34" s="374">
        <v>16679336</v>
      </c>
      <c r="K34" s="361">
        <f t="shared" si="8"/>
        <v>0.20672414857964097</v>
      </c>
      <c r="L34" s="361">
        <f t="shared" si="14"/>
        <v>5.2781038574728642E-2</v>
      </c>
      <c r="M34" s="374">
        <v>16679336</v>
      </c>
      <c r="N34" s="361">
        <f t="shared" si="9"/>
        <v>0.21296872170594544</v>
      </c>
      <c r="O34" s="361">
        <f t="shared" si="15"/>
        <v>5.0167942972298256E-2</v>
      </c>
    </row>
    <row r="35" spans="1:15" ht="26.25">
      <c r="A35" s="356" t="s">
        <v>169</v>
      </c>
      <c r="B35" s="374">
        <v>16485851</v>
      </c>
      <c r="C35" s="351">
        <f t="shared" si="7"/>
        <v>0.22776437642544012</v>
      </c>
      <c r="D35" s="351">
        <f t="shared" si="12"/>
        <v>4.9725073897568924E-2</v>
      </c>
      <c r="E35" s="374">
        <v>16485851</v>
      </c>
      <c r="F35" s="361">
        <f t="shared" si="4"/>
        <v>0.2102748440186025</v>
      </c>
      <c r="G35" s="361">
        <f t="shared" si="13"/>
        <v>5.4912567450536284E-2</v>
      </c>
      <c r="H35" s="374">
        <f t="shared" si="5"/>
        <v>0</v>
      </c>
      <c r="I35" s="361">
        <f t="shared" si="6"/>
        <v>0</v>
      </c>
      <c r="J35" s="374">
        <v>16485851</v>
      </c>
      <c r="K35" s="361">
        <f t="shared" si="8"/>
        <v>0.20432609017444237</v>
      </c>
      <c r="L35" s="361">
        <f t="shared" si="14"/>
        <v>5.2168763646720039E-2</v>
      </c>
      <c r="M35" s="374">
        <v>16485851</v>
      </c>
      <c r="N35" s="361">
        <f t="shared" si="9"/>
        <v>0.21049822449195119</v>
      </c>
      <c r="O35" s="361">
        <f t="shared" si="15"/>
        <v>4.9585980689987069E-2</v>
      </c>
    </row>
    <row r="36" spans="1:15" ht="51.75">
      <c r="A36" s="362" t="s">
        <v>170</v>
      </c>
      <c r="B36" s="374">
        <v>421093</v>
      </c>
      <c r="C36" s="351">
        <f t="shared" si="7"/>
        <v>5.817715115957185E-3</v>
      </c>
      <c r="D36" s="351">
        <f t="shared" si="12"/>
        <v>1.2701122036556675E-3</v>
      </c>
      <c r="E36" s="374">
        <v>193485</v>
      </c>
      <c r="F36" s="361">
        <f t="shared" si="4"/>
        <v>2.4678755251966856E-3</v>
      </c>
      <c r="G36" s="361">
        <f t="shared" si="13"/>
        <v>6.4447738325228165E-4</v>
      </c>
      <c r="H36" s="374">
        <f t="shared" si="5"/>
        <v>-227608</v>
      </c>
      <c r="I36" s="361">
        <f t="shared" si="6"/>
        <v>-54.051717791556733</v>
      </c>
      <c r="J36" s="374">
        <v>193485</v>
      </c>
      <c r="K36" s="361">
        <f t="shared" si="8"/>
        <v>2.3980584051986145E-3</v>
      </c>
      <c r="L36" s="361">
        <f t="shared" si="14"/>
        <v>6.1227492800860724E-4</v>
      </c>
      <c r="M36" s="374">
        <v>193485</v>
      </c>
      <c r="N36" s="361">
        <f t="shared" si="9"/>
        <v>2.4704972139943018E-3</v>
      </c>
      <c r="O36" s="361">
        <f t="shared" si="15"/>
        <v>5.8196228231118593E-4</v>
      </c>
    </row>
    <row r="37" spans="1:15">
      <c r="A37" s="122"/>
      <c r="B37" s="401"/>
      <c r="C37" s="401"/>
      <c r="D37" s="401"/>
      <c r="E37" s="401"/>
      <c r="F37" s="401"/>
      <c r="G37" s="401"/>
      <c r="H37" s="22"/>
      <c r="I37" s="14"/>
      <c r="J37" s="111"/>
      <c r="K37" s="111"/>
      <c r="L37" s="111"/>
      <c r="M37" s="111"/>
      <c r="N37" s="111"/>
      <c r="O37" s="111"/>
    </row>
    <row r="38" spans="1:15">
      <c r="A38" s="402"/>
      <c r="B38" s="402"/>
      <c r="C38" s="402"/>
      <c r="D38" s="402"/>
      <c r="E38" s="402"/>
      <c r="F38" s="402"/>
      <c r="G38" s="402"/>
      <c r="H38" s="402"/>
      <c r="I38" s="402"/>
      <c r="J38" s="111"/>
      <c r="K38" s="111"/>
      <c r="L38" s="111"/>
      <c r="M38" s="111"/>
      <c r="N38" s="111"/>
      <c r="O38" s="111"/>
    </row>
    <row r="39" spans="1:15">
      <c r="A39" s="402" t="s">
        <v>65</v>
      </c>
      <c r="B39" s="402"/>
      <c r="C39" s="402"/>
      <c r="D39" s="402"/>
      <c r="E39" s="402"/>
      <c r="F39" s="402"/>
      <c r="G39" s="402"/>
      <c r="H39" s="402"/>
      <c r="I39" s="402"/>
      <c r="J39" s="13"/>
      <c r="K39" s="13"/>
      <c r="L39" s="13"/>
      <c r="M39" s="13"/>
      <c r="N39" s="13"/>
      <c r="O39" s="13"/>
    </row>
    <row r="40" spans="1:15">
      <c r="A40" s="171"/>
      <c r="B40" s="52"/>
      <c r="C40" s="52"/>
      <c r="D40" s="52"/>
      <c r="E40" s="150"/>
      <c r="F40" s="51"/>
      <c r="G40" s="51"/>
      <c r="H40" s="22"/>
      <c r="I40" s="14"/>
      <c r="J40" s="52"/>
      <c r="K40" s="51"/>
      <c r="L40" s="51"/>
      <c r="M40" s="52"/>
      <c r="N40" s="51"/>
      <c r="O40" s="51"/>
    </row>
    <row r="41" spans="1:15" ht="63.75">
      <c r="A41" s="342" t="s">
        <v>142</v>
      </c>
      <c r="B41" s="173" t="s">
        <v>67</v>
      </c>
      <c r="C41" s="173" t="s">
        <v>0</v>
      </c>
      <c r="D41" s="173" t="s">
        <v>1</v>
      </c>
      <c r="E41" s="173" t="s">
        <v>68</v>
      </c>
      <c r="F41" s="173" t="s">
        <v>0</v>
      </c>
      <c r="G41" s="173" t="s">
        <v>1</v>
      </c>
      <c r="H41" s="173" t="s">
        <v>69</v>
      </c>
      <c r="I41" s="173" t="s">
        <v>70</v>
      </c>
      <c r="J41" s="173" t="s">
        <v>71</v>
      </c>
      <c r="K41" s="173" t="s">
        <v>0</v>
      </c>
      <c r="L41" s="173" t="s">
        <v>1</v>
      </c>
      <c r="M41" s="173" t="s">
        <v>72</v>
      </c>
      <c r="N41" s="173" t="s">
        <v>0</v>
      </c>
      <c r="O41" s="173" t="s">
        <v>1</v>
      </c>
    </row>
    <row r="42" spans="1:15">
      <c r="A42" s="343" t="s">
        <v>143</v>
      </c>
      <c r="B42" s="377">
        <v>2976975860</v>
      </c>
      <c r="C42" s="378">
        <f t="shared" ref="C42:C57" si="16">B42/$B$42*100</f>
        <v>100</v>
      </c>
      <c r="D42" s="378">
        <f t="shared" ref="D42:D55" si="17">B42/$B$59/1000000*100</f>
        <v>8.9792358689750866</v>
      </c>
      <c r="E42" s="377">
        <v>3172584389</v>
      </c>
      <c r="F42" s="378">
        <f t="shared" ref="F42:F57" si="18">E42/$E$42*100</f>
        <v>100</v>
      </c>
      <c r="G42" s="378">
        <f t="shared" ref="G42:G55" si="19">E42/$E$59/1000000*100</f>
        <v>10.567531773366198</v>
      </c>
      <c r="H42" s="377">
        <f>E42-B42</f>
        <v>195608529</v>
      </c>
      <c r="I42" s="378">
        <f>E42/B42*100-100</f>
        <v>6.570712635876049</v>
      </c>
      <c r="J42" s="377">
        <v>3226615203</v>
      </c>
      <c r="K42" s="378">
        <f t="shared" ref="K42:K57" si="20">J42/$J$42*100</f>
        <v>100</v>
      </c>
      <c r="L42" s="378">
        <f t="shared" ref="L42:L55" si="21">J42/$J$59/1000000*100</f>
        <v>10.210484487832664</v>
      </c>
      <c r="M42" s="377">
        <v>3381005800</v>
      </c>
      <c r="N42" s="378">
        <f t="shared" ref="N42:N57" si="22">M42/$M$42*100</f>
        <v>100</v>
      </c>
      <c r="O42" s="378">
        <f t="shared" ref="O42:O57" si="23">M42/$M$59/1000000*100</f>
        <v>10.169356032123199</v>
      </c>
    </row>
    <row r="43" spans="1:15">
      <c r="A43" s="379" t="s">
        <v>144</v>
      </c>
      <c r="B43" s="380">
        <v>2975898181</v>
      </c>
      <c r="C43" s="381">
        <f t="shared" si="16"/>
        <v>99.963799538502144</v>
      </c>
      <c r="D43" s="381">
        <f t="shared" si="17"/>
        <v>8.9759853441515354</v>
      </c>
      <c r="E43" s="380">
        <v>3170476513</v>
      </c>
      <c r="F43" s="381">
        <f t="shared" si="18"/>
        <v>99.933559655424503</v>
      </c>
      <c r="G43" s="381">
        <f t="shared" si="19"/>
        <v>10.560510668842849</v>
      </c>
      <c r="H43" s="380">
        <f t="shared" ref="H43:H57" si="24">E43-B43</f>
        <v>194578332</v>
      </c>
      <c r="I43" s="381">
        <f t="shared" ref="I43:I57" si="25">E43/B43*100-100</f>
        <v>6.5384741064835623</v>
      </c>
      <c r="J43" s="380">
        <v>3225355239</v>
      </c>
      <c r="K43" s="381">
        <f t="shared" si="20"/>
        <v>99.960950906112743</v>
      </c>
      <c r="L43" s="381">
        <f t="shared" si="21"/>
        <v>10.206497386158665</v>
      </c>
      <c r="M43" s="380">
        <v>3379905294</v>
      </c>
      <c r="N43" s="381">
        <f t="shared" si="22"/>
        <v>99.96745033681988</v>
      </c>
      <c r="O43" s="381">
        <f t="shared" si="23"/>
        <v>10.166045940987157</v>
      </c>
    </row>
    <row r="44" spans="1:15">
      <c r="A44" s="349" t="s">
        <v>145</v>
      </c>
      <c r="B44" s="382">
        <v>21056699</v>
      </c>
      <c r="C44" s="383">
        <f t="shared" si="16"/>
        <v>0.70731843287436003</v>
      </c>
      <c r="D44" s="383">
        <f t="shared" si="17"/>
        <v>6.3511790432526999E-2</v>
      </c>
      <c r="E44" s="382">
        <v>22698279</v>
      </c>
      <c r="F44" s="383">
        <f t="shared" si="18"/>
        <v>0.71545075613117126</v>
      </c>
      <c r="G44" s="383">
        <f t="shared" si="19"/>
        <v>7.5605485976950243E-2</v>
      </c>
      <c r="H44" s="382">
        <f t="shared" si="24"/>
        <v>1641580</v>
      </c>
      <c r="I44" s="383">
        <f t="shared" si="25"/>
        <v>7.7959987935430917</v>
      </c>
      <c r="J44" s="382">
        <v>22732759</v>
      </c>
      <c r="K44" s="383">
        <f t="shared" si="20"/>
        <v>0.70453889199009023</v>
      </c>
      <c r="L44" s="383">
        <f t="shared" si="21"/>
        <v>7.1936834277396278E-2</v>
      </c>
      <c r="M44" s="382">
        <v>22813160</v>
      </c>
      <c r="N44" s="383">
        <f t="shared" si="22"/>
        <v>0.67474477565226298</v>
      </c>
      <c r="O44" s="383">
        <f t="shared" si="23"/>
        <v>6.8617198544229555E-2</v>
      </c>
    </row>
    <row r="45" spans="1:15">
      <c r="A45" s="352" t="s">
        <v>146</v>
      </c>
      <c r="B45" s="384">
        <v>15125755</v>
      </c>
      <c r="C45" s="383">
        <f t="shared" si="16"/>
        <v>0.50809128831834061</v>
      </c>
      <c r="D45" s="383">
        <f t="shared" si="17"/>
        <v>4.5622715207818056E-2</v>
      </c>
      <c r="E45" s="384">
        <v>16687709</v>
      </c>
      <c r="F45" s="383">
        <f t="shared" si="18"/>
        <v>0.5259973243851197</v>
      </c>
      <c r="G45" s="383">
        <f t="shared" si="19"/>
        <v>5.5584934381453607E-2</v>
      </c>
      <c r="H45" s="384">
        <f t="shared" si="24"/>
        <v>1561954</v>
      </c>
      <c r="I45" s="383">
        <f t="shared" si="25"/>
        <v>10.326453125810914</v>
      </c>
      <c r="J45" s="384">
        <v>16687709</v>
      </c>
      <c r="K45" s="383">
        <f t="shared" si="20"/>
        <v>0.51718931295198511</v>
      </c>
      <c r="L45" s="383">
        <f t="shared" si="21"/>
        <v>5.2807534571690774E-2</v>
      </c>
      <c r="M45" s="384">
        <v>16687709</v>
      </c>
      <c r="N45" s="383">
        <f t="shared" si="22"/>
        <v>0.49357232690934755</v>
      </c>
      <c r="O45" s="383">
        <f t="shared" si="23"/>
        <v>5.0193127199446561E-2</v>
      </c>
    </row>
    <row r="46" spans="1:15">
      <c r="A46" s="352" t="s">
        <v>147</v>
      </c>
      <c r="B46" s="384">
        <v>5930944</v>
      </c>
      <c r="C46" s="383">
        <f t="shared" si="16"/>
        <v>0.19922714455601931</v>
      </c>
      <c r="D46" s="383">
        <f t="shared" si="17"/>
        <v>1.7889075224708933E-2</v>
      </c>
      <c r="E46" s="384">
        <v>6010570</v>
      </c>
      <c r="F46" s="383">
        <f t="shared" si="18"/>
        <v>0.1894534317460515</v>
      </c>
      <c r="G46" s="383">
        <f t="shared" si="19"/>
        <v>2.0020551595496636E-2</v>
      </c>
      <c r="H46" s="384">
        <f t="shared" si="24"/>
        <v>79626</v>
      </c>
      <c r="I46" s="383">
        <f t="shared" si="25"/>
        <v>1.3425518770704912</v>
      </c>
      <c r="J46" s="384">
        <v>6045050</v>
      </c>
      <c r="K46" s="383">
        <f t="shared" si="20"/>
        <v>0.18734957903810509</v>
      </c>
      <c r="L46" s="383">
        <f t="shared" si="21"/>
        <v>1.9129299705705514E-2</v>
      </c>
      <c r="M46" s="384">
        <v>6125451</v>
      </c>
      <c r="N46" s="383">
        <f t="shared" si="22"/>
        <v>0.18117244874291549</v>
      </c>
      <c r="O46" s="383">
        <f t="shared" si="23"/>
        <v>1.8424071344782987E-2</v>
      </c>
    </row>
    <row r="47" spans="1:15" ht="26.25">
      <c r="A47" s="349" t="s">
        <v>149</v>
      </c>
      <c r="B47" s="384">
        <v>2948841910</v>
      </c>
      <c r="C47" s="383">
        <f t="shared" si="16"/>
        <v>99.05494866861298</v>
      </c>
      <c r="D47" s="383">
        <f t="shared" si="17"/>
        <v>8.8943774808469556</v>
      </c>
      <c r="E47" s="384">
        <v>3141877534</v>
      </c>
      <c r="F47" s="383">
        <f t="shared" si="18"/>
        <v>99.032118574797664</v>
      </c>
      <c r="G47" s="383">
        <f t="shared" si="19"/>
        <v>10.465250596229431</v>
      </c>
      <c r="H47" s="384">
        <f t="shared" si="24"/>
        <v>193035624</v>
      </c>
      <c r="I47" s="383">
        <f t="shared" si="25"/>
        <v>6.5461503156674752</v>
      </c>
      <c r="J47" s="384">
        <v>3196721780</v>
      </c>
      <c r="K47" s="383">
        <f t="shared" si="20"/>
        <v>99.07353616346299</v>
      </c>
      <c r="L47" s="383">
        <f t="shared" si="21"/>
        <v>10.115888041517675</v>
      </c>
      <c r="M47" s="384">
        <v>3351191434</v>
      </c>
      <c r="N47" s="383">
        <f t="shared" si="22"/>
        <v>99.118180572183576</v>
      </c>
      <c r="O47" s="383">
        <f t="shared" si="23"/>
        <v>10.079680674948117</v>
      </c>
    </row>
    <row r="48" spans="1:15">
      <c r="A48" s="352" t="s">
        <v>150</v>
      </c>
      <c r="B48" s="384">
        <v>2106364</v>
      </c>
      <c r="C48" s="383">
        <f t="shared" si="16"/>
        <v>7.0755158894704642E-2</v>
      </c>
      <c r="D48" s="383">
        <f t="shared" si="17"/>
        <v>6.3532726066236351E-3</v>
      </c>
      <c r="E48" s="384">
        <v>2187744</v>
      </c>
      <c r="F48" s="383">
        <f t="shared" si="18"/>
        <v>6.8957787461394457E-2</v>
      </c>
      <c r="G48" s="383">
        <f t="shared" si="19"/>
        <v>7.2871361001931919E-3</v>
      </c>
      <c r="H48" s="384">
        <f t="shared" si="24"/>
        <v>81380</v>
      </c>
      <c r="I48" s="383">
        <f t="shared" si="25"/>
        <v>3.8635297602883441</v>
      </c>
      <c r="J48" s="384">
        <v>2187744</v>
      </c>
      <c r="K48" s="383">
        <f t="shared" si="20"/>
        <v>6.7803064894937218E-2</v>
      </c>
      <c r="L48" s="383">
        <f t="shared" si="21"/>
        <v>6.9230214233726786E-3</v>
      </c>
      <c r="M48" s="384">
        <v>2187744</v>
      </c>
      <c r="N48" s="383">
        <f t="shared" si="22"/>
        <v>6.4706898757760201E-2</v>
      </c>
      <c r="O48" s="383">
        <f t="shared" si="23"/>
        <v>6.5802749120221372E-3</v>
      </c>
    </row>
    <row r="49" spans="1:15">
      <c r="A49" s="352" t="s">
        <v>151</v>
      </c>
      <c r="B49" s="384">
        <v>2946735546</v>
      </c>
      <c r="C49" s="383">
        <f t="shared" si="16"/>
        <v>98.984193509718281</v>
      </c>
      <c r="D49" s="383">
        <f t="shared" si="17"/>
        <v>8.8880242082403331</v>
      </c>
      <c r="E49" s="384">
        <v>3139689790</v>
      </c>
      <c r="F49" s="383">
        <f t="shared" si="18"/>
        <v>98.963160787336264</v>
      </c>
      <c r="G49" s="383">
        <f t="shared" si="19"/>
        <v>10.457963460129239</v>
      </c>
      <c r="H49" s="384">
        <f t="shared" si="24"/>
        <v>192954244</v>
      </c>
      <c r="I49" s="383">
        <f t="shared" si="25"/>
        <v>6.5480678869171953</v>
      </c>
      <c r="J49" s="384">
        <v>3194534036</v>
      </c>
      <c r="K49" s="383">
        <f t="shared" si="20"/>
        <v>99.005733098568058</v>
      </c>
      <c r="L49" s="383">
        <f t="shared" si="21"/>
        <v>10.108965020094301</v>
      </c>
      <c r="M49" s="384">
        <v>3349003690</v>
      </c>
      <c r="N49" s="383">
        <f t="shared" si="22"/>
        <v>99.053473673425813</v>
      </c>
      <c r="O49" s="383">
        <f t="shared" si="23"/>
        <v>10.073100400036093</v>
      </c>
    </row>
    <row r="50" spans="1:15" ht="26.25">
      <c r="A50" s="349" t="s">
        <v>152</v>
      </c>
      <c r="B50" s="384">
        <v>18326</v>
      </c>
      <c r="C50" s="383">
        <f t="shared" si="16"/>
        <v>6.1559115229103674E-4</v>
      </c>
      <c r="D50" s="383">
        <f t="shared" si="17"/>
        <v>5.5275381552753817E-5</v>
      </c>
      <c r="E50" s="384">
        <v>20859</v>
      </c>
      <c r="F50" s="383">
        <f t="shared" si="18"/>
        <v>6.5747660085331149E-4</v>
      </c>
      <c r="G50" s="383">
        <f t="shared" si="19"/>
        <v>6.9479048697621744E-5</v>
      </c>
      <c r="H50" s="384">
        <f t="shared" si="24"/>
        <v>2533</v>
      </c>
      <c r="I50" s="383">
        <f t="shared" si="25"/>
        <v>13.821892393320965</v>
      </c>
      <c r="J50" s="384">
        <v>20859</v>
      </c>
      <c r="K50" s="383">
        <f t="shared" si="20"/>
        <v>6.4646692238374106E-4</v>
      </c>
      <c r="L50" s="383">
        <f t="shared" si="21"/>
        <v>6.6007404828961118E-5</v>
      </c>
      <c r="M50" s="384">
        <v>20859</v>
      </c>
      <c r="N50" s="383">
        <f t="shared" si="22"/>
        <v>6.1694659027204267E-4</v>
      </c>
      <c r="O50" s="383">
        <f t="shared" si="23"/>
        <v>6.2739495292808378E-5</v>
      </c>
    </row>
    <row r="51" spans="1:15">
      <c r="A51" s="352" t="s">
        <v>154</v>
      </c>
      <c r="B51" s="384">
        <v>18326</v>
      </c>
      <c r="C51" s="383">
        <f t="shared" si="16"/>
        <v>6.1559115229103674E-4</v>
      </c>
      <c r="D51" s="383">
        <f t="shared" si="17"/>
        <v>5.5275381552753817E-5</v>
      </c>
      <c r="E51" s="384">
        <v>20859</v>
      </c>
      <c r="F51" s="383">
        <f t="shared" si="18"/>
        <v>6.5747660085331149E-4</v>
      </c>
      <c r="G51" s="383">
        <f t="shared" si="19"/>
        <v>6.9479048697621744E-5</v>
      </c>
      <c r="H51" s="384">
        <f t="shared" si="24"/>
        <v>2533</v>
      </c>
      <c r="I51" s="383">
        <f t="shared" si="25"/>
        <v>13.821892393320965</v>
      </c>
      <c r="J51" s="384">
        <v>20859</v>
      </c>
      <c r="K51" s="383">
        <f t="shared" si="20"/>
        <v>6.4646692238374106E-4</v>
      </c>
      <c r="L51" s="383">
        <f t="shared" si="21"/>
        <v>6.6007404828961118E-5</v>
      </c>
      <c r="M51" s="384">
        <v>20859</v>
      </c>
      <c r="N51" s="383">
        <f t="shared" si="22"/>
        <v>6.1694659027204267E-4</v>
      </c>
      <c r="O51" s="383">
        <f t="shared" si="23"/>
        <v>6.2739495292808378E-5</v>
      </c>
    </row>
    <row r="52" spans="1:15" ht="39">
      <c r="A52" s="353" t="s">
        <v>155</v>
      </c>
      <c r="B52" s="384">
        <v>5981246</v>
      </c>
      <c r="C52" s="383">
        <f t="shared" si="16"/>
        <v>0.20091684586249886</v>
      </c>
      <c r="D52" s="383">
        <f t="shared" si="17"/>
        <v>1.8040797490498885E-2</v>
      </c>
      <c r="E52" s="384">
        <v>5879841</v>
      </c>
      <c r="F52" s="383">
        <f t="shared" si="18"/>
        <v>0.1853328478948145</v>
      </c>
      <c r="G52" s="383">
        <f t="shared" si="19"/>
        <v>1.958510758776897E-2</v>
      </c>
      <c r="H52" s="384">
        <f t="shared" si="24"/>
        <v>-101405</v>
      </c>
      <c r="I52" s="383">
        <f t="shared" si="25"/>
        <v>-1.6953825340071234</v>
      </c>
      <c r="J52" s="384">
        <v>5879841</v>
      </c>
      <c r="K52" s="383">
        <f t="shared" si="20"/>
        <v>0.18222938373727113</v>
      </c>
      <c r="L52" s="383">
        <f t="shared" si="21"/>
        <v>1.8606502958767132E-2</v>
      </c>
      <c r="M52" s="384">
        <v>5879841</v>
      </c>
      <c r="N52" s="383">
        <f t="shared" si="22"/>
        <v>0.17390804239377525</v>
      </c>
      <c r="O52" s="383">
        <f t="shared" si="23"/>
        <v>1.7685327999518753E-2</v>
      </c>
    </row>
    <row r="53" spans="1:15" ht="26.25">
      <c r="A53" s="353" t="s">
        <v>159</v>
      </c>
      <c r="B53" s="385">
        <v>5981246</v>
      </c>
      <c r="C53" s="386">
        <f t="shared" si="16"/>
        <v>0.20091684586249886</v>
      </c>
      <c r="D53" s="386">
        <f t="shared" si="17"/>
        <v>1.8040797490498885E-2</v>
      </c>
      <c r="E53" s="385">
        <v>5879841</v>
      </c>
      <c r="F53" s="386">
        <f t="shared" si="18"/>
        <v>0.1853328478948145</v>
      </c>
      <c r="G53" s="386">
        <f t="shared" si="19"/>
        <v>1.958510758776897E-2</v>
      </c>
      <c r="H53" s="385">
        <f t="shared" si="24"/>
        <v>-101405</v>
      </c>
      <c r="I53" s="386">
        <f t="shared" si="25"/>
        <v>-1.6953825340071234</v>
      </c>
      <c r="J53" s="385">
        <v>5879841</v>
      </c>
      <c r="K53" s="386">
        <f t="shared" si="20"/>
        <v>0.18222938373727113</v>
      </c>
      <c r="L53" s="386">
        <f t="shared" si="21"/>
        <v>1.8606502958767132E-2</v>
      </c>
      <c r="M53" s="385">
        <v>5879841</v>
      </c>
      <c r="N53" s="386">
        <f t="shared" si="22"/>
        <v>0.17390804239377525</v>
      </c>
      <c r="O53" s="386">
        <f t="shared" si="23"/>
        <v>1.7685327999518753E-2</v>
      </c>
    </row>
    <row r="54" spans="1:15" ht="26.25">
      <c r="A54" s="375" t="s">
        <v>160</v>
      </c>
      <c r="B54" s="385">
        <v>5849619</v>
      </c>
      <c r="C54" s="386">
        <f t="shared" si="16"/>
        <v>0.19649534544764496</v>
      </c>
      <c r="D54" s="386">
        <f t="shared" si="17"/>
        <v>1.7643780539301442E-2</v>
      </c>
      <c r="E54" s="385">
        <v>5748214</v>
      </c>
      <c r="F54" s="386">
        <f t="shared" si="18"/>
        <v>0.18118395904393389</v>
      </c>
      <c r="G54" s="386">
        <f t="shared" si="19"/>
        <v>1.914667244021051E-2</v>
      </c>
      <c r="H54" s="385">
        <f t="shared" si="24"/>
        <v>-101405</v>
      </c>
      <c r="I54" s="386">
        <f t="shared" si="25"/>
        <v>-1.7335317052272927</v>
      </c>
      <c r="J54" s="385">
        <v>5748214</v>
      </c>
      <c r="K54" s="386">
        <f t="shared" si="20"/>
        <v>0.17814996949916745</v>
      </c>
      <c r="L54" s="386">
        <f t="shared" si="21"/>
        <v>1.8189975000791111E-2</v>
      </c>
      <c r="M54" s="385">
        <v>5748214</v>
      </c>
      <c r="N54" s="386">
        <f t="shared" si="22"/>
        <v>0.17001491094750562</v>
      </c>
      <c r="O54" s="386">
        <f t="shared" si="23"/>
        <v>1.7289421601949049E-2</v>
      </c>
    </row>
    <row r="55" spans="1:15" ht="51.75">
      <c r="A55" s="376" t="s">
        <v>161</v>
      </c>
      <c r="B55" s="385">
        <v>131627</v>
      </c>
      <c r="C55" s="386">
        <f t="shared" si="16"/>
        <v>4.4215004148538848E-3</v>
      </c>
      <c r="D55" s="386">
        <f t="shared" si="17"/>
        <v>3.9701695119744224E-4</v>
      </c>
      <c r="E55" s="385">
        <v>131627</v>
      </c>
      <c r="F55" s="386">
        <f t="shared" si="18"/>
        <v>4.1488888508806184E-3</v>
      </c>
      <c r="G55" s="386">
        <f t="shared" si="19"/>
        <v>4.3843514755845714E-4</v>
      </c>
      <c r="H55" s="385">
        <f t="shared" si="24"/>
        <v>0</v>
      </c>
      <c r="I55" s="386">
        <f t="shared" si="25"/>
        <v>0</v>
      </c>
      <c r="J55" s="385">
        <v>131627</v>
      </c>
      <c r="K55" s="386">
        <f t="shared" si="20"/>
        <v>4.0794142381036817E-3</v>
      </c>
      <c r="L55" s="386">
        <f t="shared" si="21"/>
        <v>4.1652795797601344E-4</v>
      </c>
      <c r="M55" s="385">
        <v>131627</v>
      </c>
      <c r="N55" s="386">
        <f t="shared" si="22"/>
        <v>3.8931314462696278E-3</v>
      </c>
      <c r="O55" s="386">
        <f t="shared" si="23"/>
        <v>3.9590639756970558E-4</v>
      </c>
    </row>
    <row r="56" spans="1:15">
      <c r="A56" s="346" t="s">
        <v>162</v>
      </c>
      <c r="B56" s="387">
        <v>1077679</v>
      </c>
      <c r="C56" s="381">
        <f t="shared" si="16"/>
        <v>3.6200461497863809E-2</v>
      </c>
      <c r="D56" s="381">
        <f>B56/$B$59/1000000*100</f>
        <v>3.2505248235507028E-3</v>
      </c>
      <c r="E56" s="387">
        <v>2107876</v>
      </c>
      <c r="F56" s="381">
        <f t="shared" si="18"/>
        <v>6.6440344575496177E-2</v>
      </c>
      <c r="G56" s="381">
        <f>E56/$E$59/1000000*100</f>
        <v>7.0211045233495436E-3</v>
      </c>
      <c r="H56" s="387">
        <f t="shared" si="24"/>
        <v>1030197</v>
      </c>
      <c r="I56" s="381">
        <f t="shared" si="25"/>
        <v>95.594049805183175</v>
      </c>
      <c r="J56" s="387">
        <v>1259964</v>
      </c>
      <c r="K56" s="381">
        <f t="shared" si="20"/>
        <v>3.9049093887257684E-2</v>
      </c>
      <c r="L56" s="381">
        <f>J56/$J$59/1000000*100</f>
        <v>3.9871016739976587E-3</v>
      </c>
      <c r="M56" s="387">
        <v>1100506</v>
      </c>
      <c r="N56" s="381">
        <f t="shared" si="22"/>
        <v>3.2549663180110489E-2</v>
      </c>
      <c r="O56" s="381">
        <f t="shared" si="23"/>
        <v>3.3100911360423495E-3</v>
      </c>
    </row>
    <row r="57" spans="1:15">
      <c r="A57" s="349" t="s">
        <v>163</v>
      </c>
      <c r="B57" s="384">
        <v>1077679</v>
      </c>
      <c r="C57" s="383">
        <f t="shared" si="16"/>
        <v>3.6200461497863809E-2</v>
      </c>
      <c r="D57" s="383">
        <f>B57/$B$59/1000000*100</f>
        <v>3.2505248235507028E-3</v>
      </c>
      <c r="E57" s="384">
        <v>2107876</v>
      </c>
      <c r="F57" s="383">
        <f t="shared" si="18"/>
        <v>6.6440344575496177E-2</v>
      </c>
      <c r="G57" s="383">
        <f>E57/$E$59/1000000*100</f>
        <v>7.0211045233495436E-3</v>
      </c>
      <c r="H57" s="384">
        <f t="shared" si="24"/>
        <v>1030197</v>
      </c>
      <c r="I57" s="383">
        <f t="shared" si="25"/>
        <v>95.594049805183175</v>
      </c>
      <c r="J57" s="384">
        <v>1259964</v>
      </c>
      <c r="K57" s="383">
        <f t="shared" si="20"/>
        <v>3.9049093887257684E-2</v>
      </c>
      <c r="L57" s="383">
        <f>J57/$J$59/1000000*100</f>
        <v>3.9871016739976587E-3</v>
      </c>
      <c r="M57" s="384">
        <v>1100506</v>
      </c>
      <c r="N57" s="383">
        <f t="shared" si="22"/>
        <v>3.2549663180110489E-2</v>
      </c>
      <c r="O57" s="388">
        <f t="shared" si="23"/>
        <v>3.3100911360423495E-3</v>
      </c>
    </row>
    <row r="58" spans="1:15">
      <c r="B58" s="13"/>
      <c r="C58" s="13"/>
      <c r="D58" s="13"/>
      <c r="F58" s="13"/>
      <c r="G58" s="13"/>
      <c r="J58" s="13"/>
      <c r="K58" s="13"/>
      <c r="L58" s="13"/>
      <c r="M58" s="13"/>
      <c r="N58" s="13"/>
      <c r="O58" s="13"/>
    </row>
    <row r="59" spans="1:15" s="1" customFormat="1">
      <c r="A59" s="197" t="s">
        <v>85</v>
      </c>
      <c r="B59" s="198">
        <v>33154</v>
      </c>
      <c r="C59" s="199"/>
      <c r="D59" s="199"/>
      <c r="E59" s="198">
        <v>30022</v>
      </c>
      <c r="F59" s="127"/>
      <c r="G59" s="127"/>
      <c r="H59" s="127"/>
      <c r="I59" s="127"/>
      <c r="J59" s="198">
        <v>31601</v>
      </c>
      <c r="K59" s="127"/>
      <c r="L59" s="127"/>
      <c r="M59" s="198">
        <v>33247</v>
      </c>
      <c r="N59" s="127"/>
      <c r="O59" s="127"/>
    </row>
    <row r="60" spans="1:15">
      <c r="B60" s="41"/>
      <c r="C60" s="41"/>
      <c r="D60" s="41"/>
      <c r="F60" s="41"/>
      <c r="G60" s="41"/>
      <c r="J60" s="41"/>
      <c r="K60" s="41"/>
      <c r="L60" s="41"/>
      <c r="M60" s="41"/>
      <c r="N60" s="41"/>
      <c r="O60" s="41"/>
    </row>
    <row r="61" spans="1:15">
      <c r="B61" s="41"/>
      <c r="C61" s="41"/>
      <c r="D61" s="41"/>
      <c r="F61" s="41"/>
      <c r="G61" s="41"/>
      <c r="J61" s="41"/>
      <c r="K61" s="41"/>
      <c r="L61" s="41"/>
      <c r="M61" s="41"/>
      <c r="N61" s="41"/>
      <c r="O61" s="41"/>
    </row>
    <row r="62" spans="1:15">
      <c r="A62" s="125"/>
    </row>
    <row r="63" spans="1:15">
      <c r="A63" s="126"/>
    </row>
    <row r="64" spans="1:15">
      <c r="A64" s="126"/>
    </row>
    <row r="65" spans="1:1">
      <c r="A65" s="126"/>
    </row>
    <row r="66" spans="1:1">
      <c r="A66" s="126"/>
    </row>
  </sheetData>
  <mergeCells count="5">
    <mergeCell ref="B37:G37"/>
    <mergeCell ref="A2:I2"/>
    <mergeCell ref="A39:I39"/>
    <mergeCell ref="A1:I1"/>
    <mergeCell ref="A38:I38"/>
  </mergeCells>
  <pageMargins left="0.27559055118110237" right="0.19685039370078741" top="0.39370078740157483" bottom="0.31496062992125984" header="0.19685039370078741" footer="0.15748031496062992"/>
  <pageSetup paperSize="9" scale="70" firstPageNumber="908" fitToHeight="2" orientation="landscape" useFirstPageNumber="1" r:id="rId1"/>
  <headerFooter alignWithMargins="0">
    <oddHeader>&amp;C&amp;P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kons_funk</vt:lpstr>
      <vt:lpstr>pb_spb_funk</vt:lpstr>
      <vt:lpstr>kons_adm</vt:lpstr>
      <vt:lpstr>pb_spb_adm</vt:lpstr>
      <vt:lpstr>pb_spb_adm (2)</vt:lpstr>
      <vt:lpstr>kons_ekon</vt:lpstr>
      <vt:lpstr>pb_spb_ekon</vt:lpstr>
      <vt:lpstr>kons_adm!Print_Titles</vt:lpstr>
      <vt:lpstr>kons_ekon!Print_Titles</vt:lpstr>
      <vt:lpstr>pb_spb_adm!Print_Titles</vt:lpstr>
      <vt:lpstr>'pb_spb_adm (2)'!Print_Titles</vt:lpstr>
      <vt:lpstr>pb_spb_ekon!Print_Titles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Likuma "Par valsts budžetu 2021.gadam" paskaidrojumi</dc:title>
  <dc:subject>5.3.nodaļa. Valsts pamatbudžeta un speciālā budžeta izdevumi</dc:subject>
  <dc:creator>mara.allena@fm.gov.lv</dc:creator>
  <dc:description>krista.belija@fm.gov.lv_x000d_
t.67095625</dc:description>
  <cp:lastModifiedBy>Dace Godiņa</cp:lastModifiedBy>
  <cp:lastPrinted>2019-10-09T11:24:25Z</cp:lastPrinted>
  <dcterms:created xsi:type="dcterms:W3CDTF">1999-04-16T08:21:07Z</dcterms:created>
  <dcterms:modified xsi:type="dcterms:W3CDTF">2020-10-12T09:35:47Z</dcterms:modified>
  <cp:category>67083912, mara.allena@fm.gov.lv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FMPask_AD_200913_proj2014.xlsx</vt:lpwstr>
  </property>
</Properties>
</file>