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1\PASKAIDROJUMI\Paskaidrojumu sagatave\"/>
    </mc:Choice>
  </mc:AlternateContent>
  <bookViews>
    <workbookView xWindow="0" yWindow="0" windowWidth="28770" windowHeight="9525" tabRatio="739" firstSheet="5" activeTab="19"/>
  </bookViews>
  <sheets>
    <sheet name="PB-kopā " sheetId="1" r:id="rId1"/>
    <sheet name="03" sheetId="2" r:id="rId2"/>
    <sheet name="05" sheetId="22" r:id="rId3"/>
    <sheet name="08" sheetId="3" r:id="rId4"/>
    <sheet name="10" sheetId="4" r:id="rId5"/>
    <sheet name="11" sheetId="5" r:id="rId6"/>
    <sheet name="12" sheetId="6" r:id="rId7"/>
    <sheet name="13" sheetId="7" r:id="rId8"/>
    <sheet name="14" sheetId="8" r:id="rId9"/>
    <sheet name="15" sheetId="9" r:id="rId10"/>
    <sheet name="16" sheetId="10" r:id="rId11"/>
    <sheet name="17" sheetId="11" r:id="rId12"/>
    <sheet name="18" sheetId="12" r:id="rId13"/>
    <sheet name="19" sheetId="13" r:id="rId14"/>
    <sheet name="21" sheetId="14" r:id="rId15"/>
    <sheet name="22" sheetId="15" r:id="rId16"/>
    <sheet name="25" sheetId="17" r:id="rId17"/>
    <sheet name="29" sheetId="18" r:id="rId18"/>
    <sheet name="32" sheetId="19" r:id="rId19"/>
    <sheet name="74" sheetId="20" r:id="rId20"/>
  </sheets>
  <definedNames>
    <definedName name="_xlnm.Print_Area" localSheetId="0">'PB-kopā '!$A:$G</definedName>
    <definedName name="_xlnm.Print_Titles" localSheetId="1">'03'!$3:$4</definedName>
    <definedName name="_xlnm.Print_Titles" localSheetId="4">'10'!$3:$4</definedName>
    <definedName name="_xlnm.Print_Titles" localSheetId="5">'11'!$3:$4</definedName>
    <definedName name="_xlnm.Print_Titles" localSheetId="6">'12'!$3:$4</definedName>
    <definedName name="_xlnm.Print_Titles" localSheetId="7">'13'!$3:$4</definedName>
    <definedName name="_xlnm.Print_Titles" localSheetId="8">'14'!$3:$4</definedName>
    <definedName name="_xlnm.Print_Titles" localSheetId="9">'15'!$3:$4</definedName>
    <definedName name="_xlnm.Print_Titles" localSheetId="10">'16'!$3:$4</definedName>
    <definedName name="_xlnm.Print_Titles" localSheetId="11">'17'!$3:$4</definedName>
    <definedName name="_xlnm.Print_Titles" localSheetId="12">'18'!$3:$4</definedName>
    <definedName name="_xlnm.Print_Titles" localSheetId="13">'19'!$3:$4</definedName>
    <definedName name="_xlnm.Print_Titles" localSheetId="14">'21'!$3:$4</definedName>
    <definedName name="_xlnm.Print_Titles" localSheetId="15">'22'!$3:$4</definedName>
    <definedName name="_xlnm.Print_Titles" localSheetId="17">'29'!$3:$4</definedName>
    <definedName name="_xlnm.Print_Titles" localSheetId="19">'74'!$3:$4</definedName>
    <definedName name="Z_1D2D6206_2023_48B6_AD75_32059BE8924C_.wvu.Cols" localSheetId="0" hidden="1">'PB-kopā '!#REF!</definedName>
    <definedName name="Z_1D2D6206_2023_48B6_AD75_32059BE8924C_.wvu.PrintArea" localSheetId="0" hidden="1">'PB-kopā '!$A:$G</definedName>
    <definedName name="Z_1D2D6206_2023_48B6_AD75_32059BE8924C_.wvu.PrintTitles" localSheetId="1" hidden="1">'03'!$3:$4</definedName>
    <definedName name="Z_1D2D6206_2023_48B6_AD75_32059BE8924C_.wvu.PrintTitles" localSheetId="4" hidden="1">'10'!$3:$4</definedName>
    <definedName name="Z_1D2D6206_2023_48B6_AD75_32059BE8924C_.wvu.PrintTitles" localSheetId="5" hidden="1">'11'!$3:$4</definedName>
    <definedName name="Z_1D2D6206_2023_48B6_AD75_32059BE8924C_.wvu.PrintTitles" localSheetId="6" hidden="1">'12'!$3:$4</definedName>
    <definedName name="Z_1D2D6206_2023_48B6_AD75_32059BE8924C_.wvu.PrintTitles" localSheetId="7" hidden="1">'13'!$3:$4</definedName>
    <definedName name="Z_1D2D6206_2023_48B6_AD75_32059BE8924C_.wvu.PrintTitles" localSheetId="8" hidden="1">'14'!$3:$4</definedName>
    <definedName name="Z_1D2D6206_2023_48B6_AD75_32059BE8924C_.wvu.PrintTitles" localSheetId="9" hidden="1">'15'!$3:$4</definedName>
    <definedName name="Z_1D2D6206_2023_48B6_AD75_32059BE8924C_.wvu.PrintTitles" localSheetId="10" hidden="1">'16'!$3:$4</definedName>
    <definedName name="Z_1D2D6206_2023_48B6_AD75_32059BE8924C_.wvu.PrintTitles" localSheetId="11" hidden="1">'17'!$3:$4</definedName>
    <definedName name="Z_1D2D6206_2023_48B6_AD75_32059BE8924C_.wvu.PrintTitles" localSheetId="12" hidden="1">'18'!$3:$4</definedName>
    <definedName name="Z_1D2D6206_2023_48B6_AD75_32059BE8924C_.wvu.PrintTitles" localSheetId="13" hidden="1">'19'!$3:$4</definedName>
    <definedName name="Z_1D2D6206_2023_48B6_AD75_32059BE8924C_.wvu.PrintTitles" localSheetId="14" hidden="1">'21'!$3:$4</definedName>
    <definedName name="Z_1D2D6206_2023_48B6_AD75_32059BE8924C_.wvu.PrintTitles" localSheetId="15" hidden="1">'22'!$3:$4</definedName>
    <definedName name="Z_1D2D6206_2023_48B6_AD75_32059BE8924C_.wvu.PrintTitles" localSheetId="17" hidden="1">'29'!$3:$4</definedName>
    <definedName name="Z_1D2D6206_2023_48B6_AD75_32059BE8924C_.wvu.PrintTitles" localSheetId="19" hidden="1">'74'!$3:$4</definedName>
    <definedName name="Z_1D2D6206_2023_48B6_AD75_32059BE8924C_.wvu.Rows" localSheetId="0" hidden="1">'PB-kopā '!$16:$17,'PB-kopā '!$19:$19,'PB-kopā '!$27:$27</definedName>
    <definedName name="Z_B9368714_C8BF_401C_BC11_EEA355605C95_.wvu.Cols" localSheetId="0" hidden="1">'PB-kopā '!#REF!</definedName>
    <definedName name="Z_B9368714_C8BF_401C_BC11_EEA355605C95_.wvu.PrintArea" localSheetId="0" hidden="1">'PB-kopā '!$A:$G</definedName>
    <definedName name="Z_B9368714_C8BF_401C_BC11_EEA355605C95_.wvu.PrintTitles" localSheetId="1" hidden="1">'03'!$3:$4</definedName>
    <definedName name="Z_B9368714_C8BF_401C_BC11_EEA355605C95_.wvu.PrintTitles" localSheetId="4" hidden="1">'10'!$3:$4</definedName>
    <definedName name="Z_B9368714_C8BF_401C_BC11_EEA355605C95_.wvu.PrintTitles" localSheetId="5" hidden="1">'11'!$3:$4</definedName>
    <definedName name="Z_B9368714_C8BF_401C_BC11_EEA355605C95_.wvu.PrintTitles" localSheetId="6" hidden="1">'12'!$3:$4</definedName>
    <definedName name="Z_B9368714_C8BF_401C_BC11_EEA355605C95_.wvu.PrintTitles" localSheetId="7" hidden="1">'13'!$3:$4</definedName>
    <definedName name="Z_B9368714_C8BF_401C_BC11_EEA355605C95_.wvu.PrintTitles" localSheetId="8" hidden="1">'14'!$3:$4</definedName>
    <definedName name="Z_B9368714_C8BF_401C_BC11_EEA355605C95_.wvu.PrintTitles" localSheetId="9" hidden="1">'15'!$3:$4</definedName>
    <definedName name="Z_B9368714_C8BF_401C_BC11_EEA355605C95_.wvu.PrintTitles" localSheetId="10" hidden="1">'16'!$3:$4</definedName>
    <definedName name="Z_B9368714_C8BF_401C_BC11_EEA355605C95_.wvu.PrintTitles" localSheetId="11" hidden="1">'17'!$3:$4</definedName>
    <definedName name="Z_B9368714_C8BF_401C_BC11_EEA355605C95_.wvu.PrintTitles" localSheetId="12" hidden="1">'18'!$3:$4</definedName>
    <definedName name="Z_B9368714_C8BF_401C_BC11_EEA355605C95_.wvu.PrintTitles" localSheetId="13" hidden="1">'19'!$3:$4</definedName>
    <definedName name="Z_B9368714_C8BF_401C_BC11_EEA355605C95_.wvu.PrintTitles" localSheetId="14" hidden="1">'21'!$3:$4</definedName>
    <definedName name="Z_B9368714_C8BF_401C_BC11_EEA355605C95_.wvu.PrintTitles" localSheetId="15" hidden="1">'22'!$3:$4</definedName>
    <definedName name="Z_B9368714_C8BF_401C_BC11_EEA355605C95_.wvu.PrintTitles" localSheetId="17" hidden="1">'29'!$3:$4</definedName>
    <definedName name="Z_B9368714_C8BF_401C_BC11_EEA355605C95_.wvu.PrintTitles" localSheetId="19" hidden="1">'74'!$3:$4</definedName>
    <definedName name="Z_B9368714_C8BF_401C_BC11_EEA355605C95_.wvu.Rows" localSheetId="0" hidden="1">'PB-kopā '!$16:$17,'PB-kopā '!$19:$19,'PB-kopā '!$27:$27</definedName>
  </definedNames>
  <calcPr calcId="162913"/>
  <customWorkbookViews>
    <customWorkbookView name="Kristīna Pūre - Personal View" guid="{1D2D6206-2023-48B6-AD75-32059BE8924C}" mergeInterval="0" personalView="1" maximized="1" xWindow="-8" yWindow="-8" windowWidth="1696" windowHeight="1026" tabRatio="566" activeSheetId="6"/>
    <customWorkbookView name="Inese Briede - Personal View" guid="{B9368714-C8BF-401C-BC11-EEA355605C95}" mergeInterval="0" personalView="1" maximized="1" xWindow="-8" yWindow="-8" windowWidth="1936" windowHeight="1056" tabRatio="566" activeSheetId="1"/>
  </customWorkbookViews>
</workbook>
</file>

<file path=xl/calcChain.xml><?xml version="1.0" encoding="utf-8"?>
<calcChain xmlns="http://schemas.openxmlformats.org/spreadsheetml/2006/main">
  <c r="E40" i="8" l="1"/>
  <c r="F40" i="8"/>
  <c r="G40" i="8"/>
  <c r="D40" i="8"/>
  <c r="G24" i="13"/>
  <c r="E18" i="13"/>
  <c r="F18" i="13"/>
  <c r="G18" i="13"/>
  <c r="E23" i="8"/>
  <c r="F23" i="8"/>
  <c r="G23" i="8"/>
  <c r="G27" i="8"/>
  <c r="D23" i="8"/>
  <c r="E15" i="2"/>
  <c r="F15" i="2"/>
  <c r="G15" i="2"/>
  <c r="G21" i="1" s="1"/>
  <c r="D15" i="2"/>
  <c r="E21" i="1"/>
  <c r="F21" i="1"/>
  <c r="E29" i="1" l="1"/>
  <c r="F29" i="1"/>
  <c r="G29" i="1"/>
  <c r="D29" i="1"/>
  <c r="F26" i="1"/>
  <c r="D26" i="1"/>
  <c r="E25" i="1"/>
  <c r="F25" i="1"/>
  <c r="G25" i="1"/>
  <c r="D25" i="1"/>
  <c r="D22" i="1"/>
  <c r="E23" i="1"/>
  <c r="F23" i="1"/>
  <c r="G23" i="1"/>
  <c r="D23" i="1"/>
  <c r="D21" i="1"/>
  <c r="D8" i="14" l="1"/>
  <c r="E18" i="1" l="1"/>
  <c r="F18" i="1"/>
  <c r="G18" i="1"/>
  <c r="D18" i="1"/>
  <c r="E14" i="1"/>
  <c r="F14" i="1"/>
  <c r="G14" i="1"/>
  <c r="D14" i="1"/>
  <c r="E13" i="1"/>
  <c r="F13" i="1"/>
  <c r="G13" i="1"/>
  <c r="D13" i="1"/>
  <c r="E9" i="1" l="1"/>
  <c r="F9" i="1"/>
  <c r="G9" i="1"/>
  <c r="D9" i="1"/>
  <c r="E19" i="18"/>
  <c r="F19" i="18"/>
  <c r="G19" i="18"/>
  <c r="D19" i="18"/>
  <c r="G21" i="18"/>
  <c r="E29" i="15"/>
  <c r="F29" i="15"/>
  <c r="G29" i="15"/>
  <c r="D29" i="15"/>
  <c r="G33" i="15"/>
  <c r="G32" i="15"/>
  <c r="F32" i="15"/>
  <c r="E32" i="15"/>
  <c r="D32" i="15"/>
  <c r="D19" i="15" l="1"/>
  <c r="G21" i="15"/>
  <c r="G22" i="15"/>
  <c r="G23" i="15"/>
  <c r="G24" i="15"/>
  <c r="G25" i="15"/>
  <c r="G26" i="15"/>
  <c r="G17" i="15"/>
  <c r="E14" i="9" l="1"/>
  <c r="G43" i="8"/>
  <c r="G33" i="7"/>
  <c r="G34" i="7"/>
  <c r="D29" i="7"/>
  <c r="G37" i="7"/>
  <c r="G36" i="7"/>
  <c r="G35" i="7"/>
  <c r="G32" i="7"/>
  <c r="G31" i="7"/>
  <c r="G30" i="7"/>
  <c r="F29" i="7"/>
  <c r="E29" i="7"/>
  <c r="G29" i="7" l="1"/>
  <c r="D19" i="2" l="1"/>
  <c r="E19" i="2"/>
  <c r="E20" i="2"/>
  <c r="F20" i="2"/>
  <c r="G20" i="2"/>
  <c r="D20" i="2"/>
  <c r="D22" i="2"/>
  <c r="E12" i="6"/>
  <c r="E19" i="6"/>
  <c r="F19" i="6"/>
  <c r="D19" i="6"/>
  <c r="G27" i="6"/>
  <c r="E11" i="6" l="1"/>
  <c r="E20" i="9" l="1"/>
  <c r="F20" i="9"/>
  <c r="D20" i="9"/>
  <c r="E8" i="9"/>
  <c r="F8" i="9"/>
  <c r="D8" i="9"/>
  <c r="G27" i="9" l="1"/>
  <c r="E18" i="9"/>
  <c r="F18" i="9"/>
  <c r="G19" i="9"/>
  <c r="G18" i="9" s="1"/>
  <c r="D18" i="9"/>
  <c r="E15" i="8" l="1"/>
  <c r="F15" i="8"/>
  <c r="D15" i="8"/>
  <c r="G28" i="7"/>
  <c r="E25" i="7"/>
  <c r="E24" i="7" s="1"/>
  <c r="F25" i="7"/>
  <c r="F24" i="7" s="1"/>
  <c r="D25" i="7"/>
  <c r="D24" i="7" s="1"/>
  <c r="E22" i="18" l="1"/>
  <c r="F22" i="18"/>
  <c r="D22" i="18"/>
  <c r="E30" i="15" l="1"/>
  <c r="F30" i="15"/>
  <c r="G30" i="15"/>
  <c r="D30" i="15"/>
  <c r="G31" i="15"/>
  <c r="E15" i="15"/>
  <c r="E13" i="15"/>
  <c r="F13" i="15"/>
  <c r="D13" i="15"/>
  <c r="E9" i="12"/>
  <c r="F9" i="12"/>
  <c r="G9" i="12"/>
  <c r="D9" i="12"/>
  <c r="G8" i="12"/>
  <c r="E8" i="12"/>
  <c r="F8" i="12"/>
  <c r="D8" i="12"/>
  <c r="G27" i="12"/>
  <c r="F25" i="12"/>
  <c r="D25" i="12"/>
  <c r="E22" i="12" l="1"/>
  <c r="F22" i="12"/>
  <c r="D22" i="12"/>
  <c r="G20" i="12"/>
  <c r="G14" i="12"/>
  <c r="E10" i="4"/>
  <c r="F10" i="4"/>
  <c r="G10" i="4"/>
  <c r="D10" i="4"/>
  <c r="E9" i="19"/>
  <c r="F9" i="19"/>
  <c r="G9" i="19"/>
  <c r="D9" i="19"/>
  <c r="E8" i="13"/>
  <c r="F8" i="13"/>
  <c r="D8" i="13"/>
  <c r="G27" i="13"/>
  <c r="G28" i="13"/>
  <c r="G29" i="13"/>
  <c r="G30" i="13"/>
  <c r="G31" i="13"/>
  <c r="G32" i="13"/>
  <c r="G33" i="13"/>
  <c r="G34" i="13"/>
  <c r="D18" i="13"/>
  <c r="E10" i="11" l="1"/>
  <c r="F10" i="11"/>
  <c r="E17" i="11"/>
  <c r="F17" i="11"/>
  <c r="D17" i="11"/>
  <c r="E8" i="11"/>
  <c r="F8" i="11"/>
  <c r="G8" i="11"/>
  <c r="D8" i="11"/>
  <c r="E11" i="11"/>
  <c r="F11" i="11"/>
  <c r="D11" i="11"/>
  <c r="G16" i="11"/>
  <c r="G15" i="11"/>
  <c r="G14" i="11"/>
  <c r="D10" i="11" l="1"/>
  <c r="E9" i="6"/>
  <c r="F9" i="6"/>
  <c r="D9" i="6"/>
  <c r="E25" i="11" l="1"/>
  <c r="E21" i="10"/>
  <c r="F21" i="10"/>
  <c r="D21" i="10"/>
  <c r="D8" i="10"/>
  <c r="G65" i="10"/>
  <c r="G66" i="10"/>
  <c r="G14" i="6"/>
  <c r="G21" i="2"/>
  <c r="G17" i="2"/>
  <c r="E10" i="2"/>
  <c r="F10" i="2"/>
  <c r="D10" i="2"/>
  <c r="E8" i="14" l="1"/>
  <c r="E46" i="14"/>
  <c r="F46" i="14"/>
  <c r="D46" i="14"/>
  <c r="E27" i="14"/>
  <c r="D27" i="14"/>
  <c r="E9" i="14"/>
  <c r="F9" i="14"/>
  <c r="D9" i="14"/>
  <c r="G27" i="15" l="1"/>
  <c r="G28" i="15"/>
  <c r="G26" i="13"/>
  <c r="G8" i="13" s="1"/>
  <c r="G42" i="7" l="1"/>
  <c r="E39" i="7"/>
  <c r="F39" i="7"/>
  <c r="D39" i="7"/>
  <c r="D38" i="7" s="1"/>
  <c r="E8" i="6"/>
  <c r="F8" i="6"/>
  <c r="D8" i="6"/>
  <c r="G30" i="6"/>
  <c r="G8" i="6" s="1"/>
  <c r="E9" i="8" l="1"/>
  <c r="F9" i="8"/>
  <c r="D9" i="8"/>
  <c r="E8" i="8"/>
  <c r="F8" i="8"/>
  <c r="D8" i="8"/>
  <c r="G41" i="8"/>
  <c r="G32" i="8"/>
  <c r="G17" i="8"/>
  <c r="G14" i="8"/>
  <c r="G8" i="8" s="1"/>
  <c r="G11" i="22" l="1"/>
  <c r="G10" i="22" s="1"/>
  <c r="G9" i="22" s="1"/>
  <c r="E10" i="22"/>
  <c r="E9" i="22" s="1"/>
  <c r="E7" i="22" s="1"/>
  <c r="E6" i="22" s="1"/>
  <c r="F10" i="22"/>
  <c r="D10" i="22"/>
  <c r="F9" i="22"/>
  <c r="D9" i="22"/>
  <c r="D7" i="22"/>
  <c r="D6" i="22" s="1"/>
  <c r="F7" i="22"/>
  <c r="F6" i="22" s="1"/>
  <c r="G7" i="22" l="1"/>
  <c r="G6" i="22" s="1"/>
  <c r="E16" i="18" l="1"/>
  <c r="F16" i="18"/>
  <c r="D16" i="18"/>
  <c r="G17" i="18"/>
  <c r="G16" i="18" s="1"/>
  <c r="E19" i="15"/>
  <c r="F19" i="15"/>
  <c r="D15" i="15"/>
  <c r="F15" i="15"/>
  <c r="D22" i="14"/>
  <c r="D20" i="1" s="1"/>
  <c r="F29" i="14"/>
  <c r="F8" i="14" s="1"/>
  <c r="D43" i="14"/>
  <c r="G47" i="14"/>
  <c r="G46" i="14" s="1"/>
  <c r="G31" i="14"/>
  <c r="G32" i="14"/>
  <c r="G33" i="14"/>
  <c r="G21" i="14"/>
  <c r="E12" i="14"/>
  <c r="F12" i="14"/>
  <c r="F10" i="1" s="1"/>
  <c r="D12" i="14"/>
  <c r="D10" i="1" s="1"/>
  <c r="F25" i="11"/>
  <c r="D25" i="11"/>
  <c r="G26" i="11"/>
  <c r="G25" i="11" s="1"/>
  <c r="E22" i="11"/>
  <c r="F22" i="11"/>
  <c r="D22" i="11"/>
  <c r="E8" i="10"/>
  <c r="F8" i="10"/>
  <c r="E63" i="10"/>
  <c r="F63" i="10"/>
  <c r="D63" i="10"/>
  <c r="D40" i="10"/>
  <c r="D59" i="10"/>
  <c r="G58" i="10"/>
  <c r="G55" i="10"/>
  <c r="G54" i="10"/>
  <c r="E40" i="10"/>
  <c r="F40" i="10"/>
  <c r="G39" i="10"/>
  <c r="E13" i="10"/>
  <c r="F13" i="10"/>
  <c r="D13" i="10"/>
  <c r="D8" i="5"/>
  <c r="D11" i="5"/>
  <c r="G12" i="5"/>
  <c r="E16" i="4"/>
  <c r="E13" i="4"/>
  <c r="F13" i="4"/>
  <c r="D13" i="4"/>
  <c r="G23" i="2"/>
  <c r="G22" i="2" s="1"/>
  <c r="G19" i="2" s="1"/>
  <c r="E22" i="2"/>
  <c r="F22" i="2"/>
  <c r="F19" i="2" s="1"/>
  <c r="E10" i="1" l="1"/>
  <c r="G29" i="14"/>
  <c r="D42" i="14"/>
  <c r="G24" i="12" l="1"/>
  <c r="E15" i="12" l="1"/>
  <c r="E12" i="12" l="1"/>
  <c r="F12" i="12"/>
  <c r="D12" i="12"/>
  <c r="G13" i="12"/>
  <c r="G12" i="12" s="1"/>
  <c r="G18" i="4" l="1"/>
  <c r="E15" i="4" l="1"/>
  <c r="F16" i="4"/>
  <c r="D16" i="4"/>
  <c r="D15" i="4" l="1"/>
  <c r="F15" i="4"/>
  <c r="E10" i="18"/>
  <c r="F10" i="18"/>
  <c r="D10" i="18"/>
  <c r="G12" i="18"/>
  <c r="G45" i="14"/>
  <c r="E43" i="14"/>
  <c r="F43" i="14"/>
  <c r="G44" i="14"/>
  <c r="G43" i="14" l="1"/>
  <c r="D20" i="14" l="1"/>
  <c r="D15" i="1" s="1"/>
  <c r="E14" i="14"/>
  <c r="D14" i="14"/>
  <c r="D17" i="14"/>
  <c r="D12" i="1" s="1"/>
  <c r="F14" i="14"/>
  <c r="F11" i="1" s="1"/>
  <c r="E10" i="19"/>
  <c r="F10" i="19"/>
  <c r="F7" i="19" s="1"/>
  <c r="F6" i="19" s="1"/>
  <c r="E36" i="13"/>
  <c r="E35" i="13" s="1"/>
  <c r="F36" i="13"/>
  <c r="F35" i="13" s="1"/>
  <c r="D36" i="13"/>
  <c r="D35" i="13" s="1"/>
  <c r="G37" i="13"/>
  <c r="G36" i="13" s="1"/>
  <c r="G35" i="13" s="1"/>
  <c r="G21" i="13"/>
  <c r="G22" i="13"/>
  <c r="E25" i="12"/>
  <c r="D11" i="1" l="1"/>
  <c r="D11" i="14"/>
  <c r="E11" i="1"/>
  <c r="E7" i="19"/>
  <c r="E6" i="19" s="1"/>
  <c r="E24" i="11"/>
  <c r="D24" i="11"/>
  <c r="G17" i="4"/>
  <c r="E28" i="1"/>
  <c r="F38" i="7"/>
  <c r="G41" i="7"/>
  <c r="G43" i="7"/>
  <c r="G40" i="7"/>
  <c r="G39" i="7" l="1"/>
  <c r="G38" i="7" s="1"/>
  <c r="F24" i="11"/>
  <c r="F28" i="1"/>
  <c r="G16" i="4"/>
  <c r="E38" i="7"/>
  <c r="D28" i="1"/>
  <c r="G13" i="11"/>
  <c r="G64" i="10"/>
  <c r="G56" i="10"/>
  <c r="G36" i="10"/>
  <c r="G20" i="10"/>
  <c r="G15" i="4" l="1"/>
  <c r="G12" i="10"/>
  <c r="E11" i="10" l="1"/>
  <c r="F11" i="10"/>
  <c r="D11" i="10"/>
  <c r="D10" i="10" s="1"/>
  <c r="G38" i="9" l="1"/>
  <c r="G37" i="9" s="1"/>
  <c r="F37" i="9"/>
  <c r="E37" i="9"/>
  <c r="D37" i="9"/>
  <c r="G32" i="9"/>
  <c r="G16" i="9" l="1"/>
  <c r="G8" i="9" s="1"/>
  <c r="E38" i="8"/>
  <c r="G44" i="8" l="1"/>
  <c r="E37" i="8"/>
  <c r="E22" i="1" s="1"/>
  <c r="G42" i="8"/>
  <c r="F38" i="8"/>
  <c r="D38" i="8"/>
  <c r="D37" i="8" s="1"/>
  <c r="G39" i="8"/>
  <c r="G38" i="8" s="1"/>
  <c r="G27" i="7"/>
  <c r="G26" i="7"/>
  <c r="G25" i="7" s="1"/>
  <c r="G24" i="7" s="1"/>
  <c r="G36" i="8" l="1"/>
  <c r="G34" i="8"/>
  <c r="G30" i="8"/>
  <c r="D19" i="8"/>
  <c r="G22" i="8" l="1"/>
  <c r="D13" i="7" l="1"/>
  <c r="F13" i="7"/>
  <c r="E13" i="7"/>
  <c r="G15" i="7"/>
  <c r="E20" i="7" l="1"/>
  <c r="F20" i="7"/>
  <c r="D20" i="7"/>
  <c r="G14" i="4" l="1"/>
  <c r="G13" i="4" s="1"/>
  <c r="G11" i="4"/>
  <c r="F12" i="2"/>
  <c r="E12" i="2"/>
  <c r="E9" i="2" s="1"/>
  <c r="F9" i="2" l="1"/>
  <c r="E59" i="10" l="1"/>
  <c r="F59" i="10"/>
  <c r="G61" i="10"/>
  <c r="G8" i="10" s="1"/>
  <c r="E13" i="18" l="1"/>
  <c r="F13" i="18"/>
  <c r="D13" i="18"/>
  <c r="D9" i="18" s="1"/>
  <c r="G15" i="18"/>
  <c r="G20" i="18"/>
  <c r="F9" i="18" l="1"/>
  <c r="E9" i="18"/>
  <c r="F37" i="8" l="1"/>
  <c r="F22" i="1" s="1"/>
  <c r="G35" i="8"/>
  <c r="G33" i="8"/>
  <c r="F10" i="15"/>
  <c r="E10" i="15"/>
  <c r="D10" i="15"/>
  <c r="G12" i="15"/>
  <c r="E42" i="14"/>
  <c r="F42" i="14"/>
  <c r="E19" i="8"/>
  <c r="F19" i="8"/>
  <c r="G21" i="8"/>
  <c r="G20" i="8"/>
  <c r="G26" i="14"/>
  <c r="G8" i="14" s="1"/>
  <c r="G16" i="8"/>
  <c r="E12" i="8"/>
  <c r="F12" i="8"/>
  <c r="D12" i="8"/>
  <c r="D11" i="8" s="1"/>
  <c r="G13" i="8"/>
  <c r="G12" i="8" s="1"/>
  <c r="G24" i="14"/>
  <c r="G9" i="14" s="1"/>
  <c r="F20" i="14"/>
  <c r="F15" i="1" s="1"/>
  <c r="E20" i="14"/>
  <c r="E15" i="1" s="1"/>
  <c r="G20" i="14"/>
  <c r="G15" i="1" s="1"/>
  <c r="G25" i="13"/>
  <c r="G13" i="13"/>
  <c r="F11" i="13"/>
  <c r="E11" i="13"/>
  <c r="D11" i="13"/>
  <c r="G16" i="7"/>
  <c r="E10" i="7"/>
  <c r="F10" i="7"/>
  <c r="D10" i="7"/>
  <c r="G11" i="7"/>
  <c r="G23" i="12"/>
  <c r="G22" i="12" s="1"/>
  <c r="F15" i="12"/>
  <c r="D15" i="12"/>
  <c r="E28" i="6"/>
  <c r="F28" i="6"/>
  <c r="D28" i="6"/>
  <c r="G17" i="12"/>
  <c r="G26" i="6"/>
  <c r="G25" i="6"/>
  <c r="G12" i="11"/>
  <c r="G11" i="11" s="1"/>
  <c r="G53" i="10"/>
  <c r="G52" i="10"/>
  <c r="G51" i="10"/>
  <c r="G35" i="10"/>
  <c r="G34" i="10"/>
  <c r="G33" i="10"/>
  <c r="G32" i="10"/>
  <c r="G10" i="11" l="1"/>
  <c r="G19" i="8"/>
  <c r="G37" i="8"/>
  <c r="G22" i="1" s="1"/>
  <c r="E11" i="8" l="1"/>
  <c r="G29" i="8"/>
  <c r="G18" i="8"/>
  <c r="G15" i="8" s="1"/>
  <c r="F28" i="14" l="1"/>
  <c r="F27" i="14" s="1"/>
  <c r="E10" i="3"/>
  <c r="F10" i="3"/>
  <c r="D10" i="3"/>
  <c r="G11" i="3"/>
  <c r="G10" i="3" s="1"/>
  <c r="G12" i="9"/>
  <c r="F11" i="9"/>
  <c r="D11" i="9"/>
  <c r="E11" i="9"/>
  <c r="G13" i="9"/>
  <c r="G28" i="14" l="1"/>
  <c r="G11" i="9"/>
  <c r="G14" i="2"/>
  <c r="G13" i="2"/>
  <c r="G12" i="2" l="1"/>
  <c r="E39" i="9"/>
  <c r="F39" i="9"/>
  <c r="D39" i="9"/>
  <c r="F14" i="9"/>
  <c r="E8" i="5"/>
  <c r="F8" i="5"/>
  <c r="D36" i="9" l="1"/>
  <c r="F36" i="9"/>
  <c r="E36" i="9"/>
  <c r="E10" i="9" s="1"/>
  <c r="F10" i="9"/>
  <c r="G19" i="7" l="1"/>
  <c r="E16" i="6"/>
  <c r="F16" i="6"/>
  <c r="F12" i="6"/>
  <c r="D16" i="6"/>
  <c r="G18" i="6"/>
  <c r="E9" i="15" l="1"/>
  <c r="F9" i="15"/>
  <c r="D9" i="15"/>
  <c r="E22" i="14"/>
  <c r="F22" i="14"/>
  <c r="E17" i="14"/>
  <c r="E12" i="1" s="1"/>
  <c r="F17" i="14"/>
  <c r="F12" i="1" s="1"/>
  <c r="F14" i="13"/>
  <c r="E14" i="13"/>
  <c r="D14" i="13"/>
  <c r="E20" i="1" l="1"/>
  <c r="E11" i="14"/>
  <c r="F11" i="14"/>
  <c r="F20" i="1"/>
  <c r="F8" i="1" s="1"/>
  <c r="D10" i="13"/>
  <c r="G9" i="17" l="1"/>
  <c r="G8" i="17" s="1"/>
  <c r="G7" i="17" s="1"/>
  <c r="G5" i="17" s="1"/>
  <c r="G4" i="17" s="1"/>
  <c r="F8" i="17"/>
  <c r="F7" i="17" s="1"/>
  <c r="F5" i="17" s="1"/>
  <c r="F4" i="17" s="1"/>
  <c r="E8" i="17"/>
  <c r="E7" i="17" s="1"/>
  <c r="E5" i="17" s="1"/>
  <c r="E4" i="17" s="1"/>
  <c r="D8" i="17"/>
  <c r="G20" i="15"/>
  <c r="G19" i="15" s="1"/>
  <c r="G30" i="14"/>
  <c r="G62" i="10"/>
  <c r="G60" i="10"/>
  <c r="G59" i="10" l="1"/>
  <c r="D7" i="17"/>
  <c r="D5" i="17" s="1"/>
  <c r="D4" i="17" s="1"/>
  <c r="F10" i="13"/>
  <c r="G50" i="10"/>
  <c r="G49" i="10"/>
  <c r="G48" i="10"/>
  <c r="G47" i="10"/>
  <c r="G46" i="10"/>
  <c r="G45" i="10"/>
  <c r="G44" i="10"/>
  <c r="G27" i="10"/>
  <c r="G28" i="10"/>
  <c r="G29" i="10"/>
  <c r="G30" i="10"/>
  <c r="G31" i="10"/>
  <c r="G14" i="18"/>
  <c r="G13" i="18" s="1"/>
  <c r="G14" i="15"/>
  <c r="G13" i="15" s="1"/>
  <c r="G19" i="14"/>
  <c r="G16" i="13"/>
  <c r="G15" i="13"/>
  <c r="E18" i="12"/>
  <c r="E11" i="12" s="1"/>
  <c r="F18" i="12"/>
  <c r="F11" i="12" s="1"/>
  <c r="D18" i="12"/>
  <c r="D11" i="12" s="1"/>
  <c r="G21" i="12"/>
  <c r="G21" i="11"/>
  <c r="G20" i="11" s="1"/>
  <c r="F20" i="11"/>
  <c r="E20" i="11"/>
  <c r="D20" i="11"/>
  <c r="G11" i="18"/>
  <c r="G10" i="18" s="1"/>
  <c r="G11" i="15"/>
  <c r="G10" i="15" s="1"/>
  <c r="G12" i="13"/>
  <c r="G11" i="13" s="1"/>
  <c r="G16" i="12"/>
  <c r="G15" i="12" s="1"/>
  <c r="G16" i="14"/>
  <c r="E10" i="13" l="1"/>
  <c r="G14" i="13"/>
  <c r="G31" i="8" l="1"/>
  <c r="G28" i="8"/>
  <c r="D14" i="9"/>
  <c r="D10" i="9" s="1"/>
  <c r="E17" i="7"/>
  <c r="F17" i="7"/>
  <c r="D17" i="7"/>
  <c r="D8" i="1" s="1"/>
  <c r="D12" i="2"/>
  <c r="D9" i="2" s="1"/>
  <c r="D7" i="2" s="1"/>
  <c r="D6" i="2" s="1"/>
  <c r="F11" i="8" l="1"/>
  <c r="E7" i="2"/>
  <c r="E6" i="2" s="1"/>
  <c r="F7" i="2"/>
  <c r="F6" i="2" s="1"/>
  <c r="G11" i="2"/>
  <c r="G10" i="2" s="1"/>
  <c r="F7" i="8" l="1"/>
  <c r="G13" i="5"/>
  <c r="G8" i="5" s="1"/>
  <c r="G25" i="8"/>
  <c r="G9" i="8" s="1"/>
  <c r="F6" i="8" l="1"/>
  <c r="G40" i="14"/>
  <c r="F7" i="18" l="1"/>
  <c r="F6" i="18" s="1"/>
  <c r="E7" i="18"/>
  <c r="E6" i="18" s="1"/>
  <c r="D7" i="18"/>
  <c r="D6" i="18" s="1"/>
  <c r="G28" i="12" l="1"/>
  <c r="G26" i="12"/>
  <c r="G57" i="10"/>
  <c r="G25" i="12" l="1"/>
  <c r="F10" i="10"/>
  <c r="E10" i="10"/>
  <c r="F7" i="11"/>
  <c r="D7" i="11"/>
  <c r="E7" i="11"/>
  <c r="G38" i="10"/>
  <c r="G37" i="10"/>
  <c r="G24" i="10"/>
  <c r="G25" i="10"/>
  <c r="G26" i="10"/>
  <c r="G23" i="9"/>
  <c r="G24" i="9"/>
  <c r="G21" i="9"/>
  <c r="G22" i="9"/>
  <c r="G23" i="7"/>
  <c r="G22" i="7"/>
  <c r="G36" i="6"/>
  <c r="G35" i="6" s="1"/>
  <c r="G33" i="6"/>
  <c r="G32" i="6" s="1"/>
  <c r="E32" i="6"/>
  <c r="F32" i="6"/>
  <c r="D32" i="6"/>
  <c r="F35" i="6"/>
  <c r="E35" i="6"/>
  <c r="D35" i="6"/>
  <c r="G11" i="5"/>
  <c r="G10" i="5" s="1"/>
  <c r="G7" i="5" s="1"/>
  <c r="G6" i="5" s="1"/>
  <c r="F11" i="5"/>
  <c r="E11" i="5"/>
  <c r="G13" i="3"/>
  <c r="G14" i="3"/>
  <c r="F12" i="3"/>
  <c r="E12" i="3"/>
  <c r="D12" i="3"/>
  <c r="G16" i="2"/>
  <c r="G9" i="2" l="1"/>
  <c r="G7" i="2" s="1"/>
  <c r="G6" i="2" s="1"/>
  <c r="F9" i="3"/>
  <c r="D9" i="3"/>
  <c r="F7" i="12"/>
  <c r="F6" i="12" s="1"/>
  <c r="E9" i="3"/>
  <c r="E7" i="12"/>
  <c r="E6" i="12" s="1"/>
  <c r="D34" i="6"/>
  <c r="F34" i="6"/>
  <c r="F11" i="6" s="1"/>
  <c r="F7" i="6" s="1"/>
  <c r="F6" i="6" s="1"/>
  <c r="E34" i="6"/>
  <c r="D7" i="3"/>
  <c r="D10" i="5"/>
  <c r="E10" i="5"/>
  <c r="E7" i="5" s="1"/>
  <c r="E6" i="5" s="1"/>
  <c r="F7" i="9"/>
  <c r="F6" i="9" s="1"/>
  <c r="F10" i="5"/>
  <c r="F7" i="5" s="1"/>
  <c r="F6" i="5" s="1"/>
  <c r="E7" i="9"/>
  <c r="G12" i="3"/>
  <c r="G9" i="3" s="1"/>
  <c r="E12" i="4"/>
  <c r="D12" i="4"/>
  <c r="F12" i="4"/>
  <c r="G25" i="14"/>
  <c r="G23" i="14"/>
  <c r="E6" i="9" l="1"/>
  <c r="D9" i="4"/>
  <c r="D7" i="4" s="1"/>
  <c r="D6" i="4" s="1"/>
  <c r="E9" i="4"/>
  <c r="E7" i="4" s="1"/>
  <c r="E6" i="4" s="1"/>
  <c r="F9" i="4"/>
  <c r="F7" i="4" s="1"/>
  <c r="G34" i="6"/>
  <c r="D7" i="5"/>
  <c r="D6" i="5" s="1"/>
  <c r="D7" i="9"/>
  <c r="E7" i="6"/>
  <c r="G7" i="3"/>
  <c r="G6" i="3" s="1"/>
  <c r="F7" i="3"/>
  <c r="E7" i="3"/>
  <c r="G22" i="14"/>
  <c r="G20" i="1" s="1"/>
  <c r="E6" i="6" l="1"/>
  <c r="D6" i="3"/>
  <c r="E6" i="3" l="1"/>
  <c r="F6" i="3"/>
  <c r="D10" i="19"/>
  <c r="G11" i="19"/>
  <c r="G10" i="19" s="1"/>
  <c r="G7" i="19" s="1"/>
  <c r="G6" i="19" s="1"/>
  <c r="G38" i="14"/>
  <c r="G39" i="14"/>
  <c r="G37" i="14"/>
  <c r="D7" i="19" l="1"/>
  <c r="D6" i="19" s="1"/>
  <c r="E6" i="11" l="1"/>
  <c r="F6" i="11"/>
  <c r="G22" i="10" l="1"/>
  <c r="G21" i="10" s="1"/>
  <c r="G23" i="10"/>
  <c r="G14" i="10"/>
  <c r="G15" i="10"/>
  <c r="G16" i="10"/>
  <c r="G17" i="10"/>
  <c r="G18" i="10"/>
  <c r="G19" i="10"/>
  <c r="G35" i="9"/>
  <c r="G34" i="9"/>
  <c r="G31" i="9"/>
  <c r="G30" i="9"/>
  <c r="G28" i="9"/>
  <c r="G29" i="9"/>
  <c r="G25" i="9"/>
  <c r="G26" i="9"/>
  <c r="G21" i="7"/>
  <c r="G20" i="7" s="1"/>
  <c r="G13" i="10" l="1"/>
  <c r="G11" i="10"/>
  <c r="F6" i="1"/>
  <c r="E7" i="10"/>
  <c r="F7" i="10"/>
  <c r="G31" i="6"/>
  <c r="G24" i="6"/>
  <c r="G20" i="6"/>
  <c r="G19" i="6" s="1"/>
  <c r="G21" i="6"/>
  <c r="G9" i="6" s="1"/>
  <c r="G22" i="6"/>
  <c r="G23" i="6"/>
  <c r="E9" i="7" l="1"/>
  <c r="F9" i="7"/>
  <c r="E7" i="7" l="1"/>
  <c r="E6" i="7" s="1"/>
  <c r="F7" i="7"/>
  <c r="F6" i="7" s="1"/>
  <c r="G12" i="7"/>
  <c r="G10" i="7" s="1"/>
  <c r="G11" i="20" l="1"/>
  <c r="F10" i="20"/>
  <c r="E10" i="20"/>
  <c r="D10" i="20"/>
  <c r="D9" i="20" s="1"/>
  <c r="D7" i="20" s="1"/>
  <c r="D6" i="20" s="1"/>
  <c r="G24" i="18"/>
  <c r="G23" i="18"/>
  <c r="G22" i="18" s="1"/>
  <c r="G16" i="15"/>
  <c r="G41" i="14"/>
  <c r="G36" i="14"/>
  <c r="G35" i="14"/>
  <c r="G34" i="14"/>
  <c r="G15" i="14"/>
  <c r="G14" i="14" s="1"/>
  <c r="G11" i="1" s="1"/>
  <c r="G13" i="14"/>
  <c r="G12" i="14" s="1"/>
  <c r="G10" i="1" s="1"/>
  <c r="G23" i="13"/>
  <c r="G20" i="13"/>
  <c r="G19" i="13"/>
  <c r="G19" i="12"/>
  <c r="G23" i="11"/>
  <c r="G22" i="11" s="1"/>
  <c r="G19" i="11"/>
  <c r="G18" i="11"/>
  <c r="G17" i="11" s="1"/>
  <c r="G67" i="10"/>
  <c r="G63" i="10" s="1"/>
  <c r="G43" i="10"/>
  <c r="G42" i="10"/>
  <c r="G41" i="10"/>
  <c r="G40" i="9"/>
  <c r="G39" i="9" s="1"/>
  <c r="G36" i="9" s="1"/>
  <c r="G33" i="9"/>
  <c r="G20" i="9" s="1"/>
  <c r="G17" i="9"/>
  <c r="G15" i="9"/>
  <c r="E26" i="1" l="1"/>
  <c r="E8" i="1" s="1"/>
  <c r="E6" i="1" s="1"/>
  <c r="G10" i="13"/>
  <c r="G7" i="13" s="1"/>
  <c r="G27" i="14"/>
  <c r="G10" i="20"/>
  <c r="G26" i="1" s="1"/>
  <c r="G9" i="18"/>
  <c r="G40" i="10"/>
  <c r="G14" i="9"/>
  <c r="G10" i="9" s="1"/>
  <c r="D7" i="12"/>
  <c r="D6" i="12" s="1"/>
  <c r="F9" i="20"/>
  <c r="F7" i="20" s="1"/>
  <c r="F6" i="20" s="1"/>
  <c r="E9" i="20"/>
  <c r="E7" i="20" s="1"/>
  <c r="E6" i="20" s="1"/>
  <c r="G18" i="12"/>
  <c r="G11" i="12" s="1"/>
  <c r="E6" i="10"/>
  <c r="G9" i="20" l="1"/>
  <c r="G7" i="20" s="1"/>
  <c r="G6" i="20" s="1"/>
  <c r="G7" i="12"/>
  <c r="G6" i="12" s="1"/>
  <c r="G7" i="18"/>
  <c r="G6" i="18" s="1"/>
  <c r="G7" i="9"/>
  <c r="G6" i="9" s="1"/>
  <c r="F7" i="15"/>
  <c r="F6" i="15" s="1"/>
  <c r="E7" i="15"/>
  <c r="E6" i="15" s="1"/>
  <c r="E7" i="14"/>
  <c r="E6" i="14" s="1"/>
  <c r="F6" i="10"/>
  <c r="D7" i="13"/>
  <c r="D6" i="13" s="1"/>
  <c r="D6" i="11"/>
  <c r="E7" i="13"/>
  <c r="E6" i="13" s="1"/>
  <c r="D7" i="10"/>
  <c r="D6" i="10" s="1"/>
  <c r="G42" i="14" l="1"/>
  <c r="G10" i="10"/>
  <c r="G7" i="10" s="1"/>
  <c r="G6" i="10" s="1"/>
  <c r="F7" i="14"/>
  <c r="F6" i="14" s="1"/>
  <c r="F7" i="13"/>
  <c r="F6" i="13" s="1"/>
  <c r="G6" i="13"/>
  <c r="D6" i="9"/>
  <c r="G26" i="8" l="1"/>
  <c r="G24" i="8"/>
  <c r="G29" i="6"/>
  <c r="G28" i="6" s="1"/>
  <c r="G17" i="6"/>
  <c r="G16" i="6" s="1"/>
  <c r="G15" i="6"/>
  <c r="G13" i="6"/>
  <c r="D12" i="6"/>
  <c r="G18" i="7"/>
  <c r="G17" i="7" s="1"/>
  <c r="G14" i="7"/>
  <c r="G13" i="7" s="1"/>
  <c r="D6" i="1" l="1"/>
  <c r="D9" i="7"/>
  <c r="D7" i="7" s="1"/>
  <c r="D6" i="7" s="1"/>
  <c r="G12" i="6"/>
  <c r="D11" i="6"/>
  <c r="D7" i="6" s="1"/>
  <c r="D6" i="6" s="1"/>
  <c r="G12" i="4"/>
  <c r="G9" i="4" l="1"/>
  <c r="G7" i="4" s="1"/>
  <c r="G6" i="4" s="1"/>
  <c r="G11" i="8"/>
  <c r="G11" i="6"/>
  <c r="G7" i="6" s="1"/>
  <c r="G6" i="6" s="1"/>
  <c r="G7" i="8" l="1"/>
  <c r="G6" i="8" s="1"/>
  <c r="D7" i="8"/>
  <c r="D6" i="8" s="1"/>
  <c r="G9" i="7" l="1"/>
  <c r="G18" i="15"/>
  <c r="G15" i="15" s="1"/>
  <c r="G18" i="14"/>
  <c r="G17" i="14" s="1"/>
  <c r="G12" i="1" l="1"/>
  <c r="G8" i="1" s="1"/>
  <c r="G11" i="14"/>
  <c r="G7" i="14" s="1"/>
  <c r="G6" i="14" s="1"/>
  <c r="G9" i="15"/>
  <c r="G7" i="7"/>
  <c r="G6" i="7" s="1"/>
  <c r="D7" i="15"/>
  <c r="D6" i="15" s="1"/>
  <c r="D7" i="14"/>
  <c r="D6" i="14" s="1"/>
  <c r="G7" i="15" l="1"/>
  <c r="G6" i="15" s="1"/>
  <c r="E7" i="8" l="1"/>
  <c r="G24" i="11" l="1"/>
  <c r="G28" i="1"/>
  <c r="G6" i="1" s="1"/>
  <c r="E6" i="8"/>
  <c r="G7" i="11" l="1"/>
  <c r="G6" i="11" s="1"/>
</calcChain>
</file>

<file path=xl/sharedStrings.xml><?xml version="1.0" encoding="utf-8"?>
<sst xmlns="http://schemas.openxmlformats.org/spreadsheetml/2006/main" count="759" uniqueCount="322">
  <si>
    <t>Kultūras ministrija</t>
  </si>
  <si>
    <t xml:space="preserve">Budžeta programma </t>
  </si>
  <si>
    <t>Budžeta apakšprogramma</t>
  </si>
  <si>
    <t>Nozares, ministrijas, fonda, projekta, pasākuma nosaukums</t>
  </si>
  <si>
    <t>Finanšu ministrija</t>
  </si>
  <si>
    <t>Zemkopības ministrija</t>
  </si>
  <si>
    <t>Izdevumu segšanas avots</t>
  </si>
  <si>
    <t>Tieslietu ministrija</t>
  </si>
  <si>
    <t>Atbalsta programmas, politikas instrumenta vai fonda nosaukums</t>
  </si>
  <si>
    <t>01 Valsts pamatbudžeta finansētas investīcijas - kopā</t>
  </si>
  <si>
    <t>0101 Eiropas Savienības politiku instrumenti un pārējās ārvalstu finanšu palīdzības līdzfinansētie projekti - kopā</t>
  </si>
  <si>
    <t>010103 Eiropas Reģionālās attīstības fonds (ERAF) - kopā</t>
  </si>
  <si>
    <t>010104 Eiropas Sociālais fonds (ESF) - kopā</t>
  </si>
  <si>
    <t>010109 Pārejas programma (Transition Facility) - kopā</t>
  </si>
  <si>
    <t>010111 Citi Eiropas Savienības politiku instrumenti - kopā</t>
  </si>
  <si>
    <t>010112 Ārvalstu finanšu palīdzības līdzfinansētie projekti - kopā</t>
  </si>
  <si>
    <t>0102 Mērķdotācijas investīcijām pašvaldībām - kopā</t>
  </si>
  <si>
    <t>0103 Pārējās valsts budžeta investīcijas - kopā</t>
  </si>
  <si>
    <t xml:space="preserve">01011203 Citi ārvalstu finanšu palīdzības līdzfinansētie projekti </t>
  </si>
  <si>
    <t>t.sk.  atmaksa valsts pamatbudžetā par ES fondu finansējumu</t>
  </si>
  <si>
    <t>73.00.00 Pārējās ārvalstu finanšu palīdzības līdzfinansētie projekti</t>
  </si>
  <si>
    <t>01010801 Eiropas Kopienas iniciatīva INTERREG- kopā</t>
  </si>
  <si>
    <t>01010802 Eiropas Kopienas iniciatīva EQUAL- kopā</t>
  </si>
  <si>
    <t>01011203 Citi ārvalstu finanšu palīdzības līdzfinansētie projekti - kopā</t>
  </si>
  <si>
    <t>01011202 Latvijas un Šveices sadarbības programmas finansētie projekti un pasākumi - kopā</t>
  </si>
  <si>
    <t>62.00.00 Eiropas Reģionālās attīstības fonda (ERAF) projektu un pasākumu īstenošana</t>
  </si>
  <si>
    <t>70.00.00 Citu Eiropas Savienības politiku instrumentu projektu un pasākumu īstenošana</t>
  </si>
  <si>
    <t>Tirgus veicināšanas programmas</t>
  </si>
  <si>
    <t>Biškopības programmas</t>
  </si>
  <si>
    <t>Finansējums piena produktu privātai uzglabāšanai</t>
  </si>
  <si>
    <t>65.00.00 Eiropas Lauksaimniecības fonda lauku attīstībai (ELFLA) projektu un pasākumu īstenošana</t>
  </si>
  <si>
    <t>73.06.00 Pārējās ārvalstu finanšu palīdzības līdzfinansētie projekti (2007-2013)</t>
  </si>
  <si>
    <t>63.00.00 Eiropas Sociālā fonda (ESF) projektu un pasākumu īstenošana</t>
  </si>
  <si>
    <t>Vienotais platību maksājums un papildus valsts tiešie maksājumi</t>
  </si>
  <si>
    <t>Finansējums intervences iepirkumiem</t>
  </si>
  <si>
    <t>Tehniskā palīdzība</t>
  </si>
  <si>
    <t>Gadskārtējā valsts budžeta izpildes procesā pārdalāmais finansējums</t>
  </si>
  <si>
    <t>80.00.00 Nesadalītais finansējums Eiropas Savienības politiku instrumentu un pārējās ārvalstu finanšu palīdzības līdzfinansēto projektu un pasākumu īstenošanai</t>
  </si>
  <si>
    <t>Izglītības un zinātnes ministrija</t>
  </si>
  <si>
    <t>t.sk. transferts uz valsts pamatbudžetu</t>
  </si>
  <si>
    <t>70.06.00 Dalība Eiropas Savienības pētniecības un tehnoloģiju attīstības programmās</t>
  </si>
  <si>
    <t>Atbalsts Eiropas Savienības pētniecības un tehnoloģiju attīstības projektu īstenošanai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</si>
  <si>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</si>
  <si>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</si>
  <si>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</si>
  <si>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</si>
  <si>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Ministru kabinets</t>
  </si>
  <si>
    <t>Ārlietu ministrija</t>
  </si>
  <si>
    <t>Ekonomikas ministrija</t>
  </si>
  <si>
    <t>67.00.00 Eiropas Kopienas iniciatīvas projektu un pasākumu īstenošana</t>
  </si>
  <si>
    <t>Eiropas izcilākie tūristu galamērķi (EDEN)</t>
  </si>
  <si>
    <t>67.06.00  Eiropas Kopienas iniciatīvas projekti</t>
  </si>
  <si>
    <t>Eiropas Patērētāju informēšanas centra darbība</t>
  </si>
  <si>
    <t>Labklājības ministrija</t>
  </si>
  <si>
    <t>Aizsardzības ministrija</t>
  </si>
  <si>
    <t>73.07.00 NATO investīciju projekti</t>
  </si>
  <si>
    <t>Iekšlietu ministrija</t>
  </si>
  <si>
    <t>Eiropas migrācijas tīkla projektu un pasākumu īstenošana</t>
  </si>
  <si>
    <t>Satiksmes ministrija</t>
  </si>
  <si>
    <t>61.00.00 Kohēzijas fonda (KF) projektu un pasākumu īstenošana</t>
  </si>
  <si>
    <t>Vides aizsardzības un reģionālās attīstības ministrija</t>
  </si>
  <si>
    <t>VASAB ārvalstu palīdzība</t>
  </si>
  <si>
    <t>Veselības ministrija</t>
  </si>
  <si>
    <t>70.06.00 Narkotiku uzraudzības monitoringa fokālā punkta darbības nodrošināšana</t>
  </si>
  <si>
    <t>Narkotiku uzraudzības monitoringa fokālais punkts</t>
  </si>
  <si>
    <t>Konkurētspējas un inovāciju programmas projekts "Eiropas Biznesa atbalsta tīkls"</t>
  </si>
  <si>
    <t>70.06.00 Latvijas pārstāvju ceļa izdevumu kompensācija, dodoties uz Eiropas Savienības Padomes darba grupu sanāksmēm un Padomes sanāksmēm</t>
  </si>
  <si>
    <t xml:space="preserve">Ārvalstu finanšu palīdzība, āfp.atlikumi, āfp.transferti </t>
  </si>
  <si>
    <t xml:space="preserve">Dotācija no vispārējiem ieņēmumiem, dotācijas no vispārējiem ieņ. transferti </t>
  </si>
  <si>
    <t>Ārvalstu finanšu palīdzība, āfp.atlikumi, āfp.transferti</t>
  </si>
  <si>
    <t>67.02.00 Atmaksas valsts pamatbudžetā par Eiropas Kopienas iniciatīvu fondu finansējumu</t>
  </si>
  <si>
    <t>67.06.00 Eiropas Kopienas iniciatīvas projektu un pasākumu īstenošana</t>
  </si>
  <si>
    <t>Sabiedrības integrācijas fonds</t>
  </si>
  <si>
    <t>Atbalsts investīciju ieguldījumiem augļu un dārzeņu ražotāju organizācijām</t>
  </si>
  <si>
    <t>70.06.00 LIFE programmas projekti</t>
  </si>
  <si>
    <t>71.00.00 Eiropas Ekonomikas zonas un Norvēģijas finanšu instrumentu finansēto programmu, projektu un pasākumu īstenošana</t>
  </si>
  <si>
    <t>71.05.00 Tehniskā palīdzība Eiropas Ekonomikas zonas un Norvēģijas finanšu instrumentu apgūšanai</t>
  </si>
  <si>
    <t>Euro</t>
  </si>
  <si>
    <t>70.07.00 Latvijas pārstāvju ceļa izdevumu kompensācija, dodoties uz Eiropas Savienības Padomes darba grupu sanāksmēm un Padomes sanāksmēm</t>
  </si>
  <si>
    <t>70.16.00 Latvijas pārstāvju ceļa izdevumu kompensācija, dodoties uz Eiropas Savienības Padomes darba grupu sanāksmēm un Padomes sanāksmēm</t>
  </si>
  <si>
    <t>71.06.00 Eiropas Ekonomikas zonas un Norvēģijas finanšu instrumentu finansētie projekti</t>
  </si>
  <si>
    <t>70.13.00 Latvijas pārstāvju ceļa izdevumu kompensācija, dodoties uz Eiropas Savienības Padomes darba grupu sanāksmēm un Padomes sanāksmēm</t>
  </si>
  <si>
    <t>64.08.00 Izdevumi Eiropas Lauksaimniecības garantiju fonda (ELGF) projektu un pasākumu īstenošanai (2014-2020)</t>
  </si>
  <si>
    <t>70.09.00 Latvijas pārstāvju ceļa izdevumu kompensācija, dodoties uz Eiropas Savienības Padomes darba grupu sanāksmēm un Padomes sanāksmēm</t>
  </si>
  <si>
    <t>70.08.00 Latvijas pārstāvju ceļa izdevumu kompensācija, dodoties uz Eiropas Savienības Padomes darba grupu sanāksmēm un Padomes sanāksmēm</t>
  </si>
  <si>
    <t>Latvijas pārstāvju ceļa izdevumu kompensācija, dodoties uz Eiropas Savienības Padomes darba grupu sanāksmēm un Padomes sanāksmēm</t>
  </si>
  <si>
    <t>Dalība Eiropas Savienības sadarbības projektos jaunatnes politikas un mūžizglītības jomā</t>
  </si>
  <si>
    <t>Eiropas Savienības programmas Erasmus+ 2014.-2020.gadam projektu nodrošināšanai</t>
  </si>
  <si>
    <t>63.08.00 Eiropas Sociālā fonda (ESF) projekti (2014-2020)</t>
  </si>
  <si>
    <t>70.12.00 Eiropas Kopienas programmu projektu īstenošana</t>
  </si>
  <si>
    <t>70.15.00 Eiropas Savienības programmas Erasmus+ projektu īstenošanas nodrošināšana</t>
  </si>
  <si>
    <t>Agrovide un klimats</t>
  </si>
  <si>
    <t>Bioloģiskā lauksaimniecība</t>
  </si>
  <si>
    <t>Prokuratūra</t>
  </si>
  <si>
    <t>010101 Eiropas transporta, telekomunikāciju un enerģijas infrastruktūras tīkli un Eiropas infrastruktūras savienošanas instruments - kopā</t>
  </si>
  <si>
    <t>010199 Nesadalītais finansējums Eiropas Savienības politiku instrumentu un pārējās ārvalstu finanšu palīdzības līdzfinansēto projektu un pasākumu īstenošanai - kopā</t>
  </si>
  <si>
    <t>69.00.00 Mērķa "Eiropas teritoriālā sadarbība" pārrobežu sadarbības programmu, projektu un pasākumu īstenošana</t>
  </si>
  <si>
    <t>01011201 Eiropas Ekonomikas zonas un Norvēģijas finanšu instrumentu finansētie projekti - kopā</t>
  </si>
  <si>
    <t>70.22.00 Eiropas Atbalsta fonda vistrūcīgākajām personām (2014-2020) pasākumu īstenošana</t>
  </si>
  <si>
    <t>Tehniskā palīdzība Eiropas Atbalsta fonda vistrūcīgākajām personām īstenošanai</t>
  </si>
  <si>
    <t>Eiropas Atbalsta fonds vistrūcīgākajām personām pārtikas un pamata materiālās palīdzības nodrošināšanai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</si>
  <si>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</si>
  <si>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</si>
  <si>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73.02.00 Atmaksas valsts pamatbudžetā par pārējās ārvalstu finanšu palīdzības līdzfinansētajiem projektiem</t>
  </si>
  <si>
    <t>Finansējums stipendiju nodrošināšanai ārzemniekiem studijām, pētniecībai un dalībai starptautiskajās vasaras skolās Latvijā</t>
  </si>
  <si>
    <t>Dalības Eiropas Savienības Rīcības programmā mūžizglītības jomā 2007.-2013.gadam un citās Eiropas Savienības izglītības programmās administrēšana</t>
  </si>
  <si>
    <t>Ieguldījumi materiālajos aktīvos</t>
  </si>
  <si>
    <t>Lauku saimniecību un uzņēmējdarbības attīstība</t>
  </si>
  <si>
    <t>Kompensācijas maksājums par NATURA2000 mežu teritorijām</t>
  </si>
  <si>
    <t>65.20.00 Tehniskā palīdzība Eiropas Lauksaimniecības fonda lauku attīstībai (ELFLA) apgūšanai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</si>
  <si>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</si>
  <si>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</si>
  <si>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Datu vākšana</t>
  </si>
  <si>
    <t>Akvakultūra, kas nodrošina vides pakalpojumus</t>
  </si>
  <si>
    <t>Ražošanas un tirdzniecības plāni</t>
  </si>
  <si>
    <t>66.21.00 Atmaksas valsts pamatbudžetā par Eiropas Jūrlietu un zivsaimniecības fonda (EJZF) finansējumu (2014-2020)</t>
  </si>
  <si>
    <t>69.08.00 Pārrobežu sadarbības programmu darbības nodrošināšana, projekti un pasākumi (2014-2020)</t>
  </si>
  <si>
    <t xml:space="preserve">01011201 - Eiropas Ekonomikas zonas un Norvēģijas finanšu instrumentu finansētie projekti </t>
  </si>
  <si>
    <t>010108 Eiropas Kopienas iniciatīvas - kopā</t>
  </si>
  <si>
    <t>010102 Kohēzijas fonds (KF) - kopā</t>
  </si>
  <si>
    <t>010105 Eiropas Lauksaimniecības garantiju fonds (ELGF) - kopā</t>
  </si>
  <si>
    <t>010106 Eiropas Lauksaimniecības fonds lauku attīstībai (ELFLA) - kopā</t>
  </si>
  <si>
    <t xml:space="preserve">010107 Eiropas Zivsaimniecības fonds (EZF) un Eiropas Jūrlietu un zivsaimniecības fonds (EJZF) - kopā </t>
  </si>
  <si>
    <t>010110 3.mērķis "Eiropas teritoriālā sadarbība" - kopā</t>
  </si>
  <si>
    <t xml:space="preserve">01011201 Eiropas Ekonomikas zonas un Norvēģijas finanšu instrumentu finansētie projekti </t>
  </si>
  <si>
    <t>010110 3.mērķis "Eiropas teritoriāla sadarbība" - kopā</t>
  </si>
  <si>
    <t>010112 Ārvalstu finanšu palīdzības līdzfinansētie projekti -kopā</t>
  </si>
  <si>
    <t>010104 Eiropas Sociālais fonds (ESF) - kopā</t>
  </si>
  <si>
    <t>010110 3.mērķis „Eiropas teritoriālā sadarbība” - kopā</t>
  </si>
  <si>
    <t>61.20.00 Tehniskā palīdzība Kohēzijas fonda (KF) apgūšanai (2014-2020)</t>
  </si>
  <si>
    <t>62.20.00 Tehniskā palīdzība Eiropas Reģionālās attīstības fonda (ERAF) apgūšanai (2014-2020)</t>
  </si>
  <si>
    <t>62.07.00 Eiropas Reģionālās attīstības fonda (ERAF) projekti (2014-2020)</t>
  </si>
  <si>
    <t>62.08.00 Eiropas Reģionālās attīstības fonda (ERAF) avansa maksājumi un atmaksas finansējuma saņēmējiem (2014-2020)</t>
  </si>
  <si>
    <t>63.20.00 Tehniskā palīdzība Eiropas Sociālā fonda (ESF) apgūšanai (2014-2020)</t>
  </si>
  <si>
    <t>63.07.00 Eiropas Sociālā fonda (ESF) avansa maksājumi un atmaksas finansējuma saņēmējiem (2014-2020)</t>
  </si>
  <si>
    <t>63.07.00 Eiropas Sociālā fonda (ESF) projektu un pasākumu īstenošana (2014-2020)</t>
  </si>
  <si>
    <t>Statistiskās informācijas sagatavošana jauno Eiropas Savienības iniciatīvu veidošanai</t>
  </si>
  <si>
    <t>69.06.00 3.mērķa "Eiropas teritoriālā sadarbība" projektu īstenošana</t>
  </si>
  <si>
    <t>70.06.00 Eiropas migrācijas tīkla projektu un pasākumu īstenošana</t>
  </si>
  <si>
    <t>70.18.00 Iekšējās drošības un Patvēruma, migrācijas un integrācijas fondu projektu un pasākumu īstenošana (2014-2020)</t>
  </si>
  <si>
    <t>Iekšējās drošības un Patvēruma, migrācijas un integrācijas fondu projektu un pasākumu īstenošana (2014-2020)</t>
  </si>
  <si>
    <t>70.21.00 Atmaksas valsts pamatbudžetā par Iekšējās drošības un Patvēruma, migrācijas un integrācijas fondu finansējumu (2014-2020)</t>
  </si>
  <si>
    <t>Atmaksas valsts pamatbudžetā par Iekšējās drošības un Patvēruma, migrācijas un integrācijas fondu finansējumu</t>
  </si>
  <si>
    <t>60.00.00 Eiropas transporta, telekomunikāciju un enerģijas infrastruktūras tīklu un Eiropas infrastruktūras savienošanas instrumenta (CEF) līdzfinansēto projektu un pasākumu īstenošana</t>
  </si>
  <si>
    <t>62.12.00 Eiropas Reģionālās attīstības fonda (ERAF) finansētie elektrotransportlīdzekļu (ETL) infrastruktūras projekti (2014-2020)</t>
  </si>
  <si>
    <t>63.07.00 Eiropas Sociālā fonda (ESF) projekti (2014-2020)</t>
  </si>
  <si>
    <t>Pamatpakalpojumi un ciematu atjaunošana lauku apvidos</t>
  </si>
  <si>
    <t>Ieguldījumi meža platību paplašināšanā un mežu dzīvotspējas uzlabošanā</t>
  </si>
  <si>
    <t>Ražotāju grupu un organizāciju izveide</t>
  </si>
  <si>
    <t>Atbalsts LEADER vietējai attīstībai (SVVA - sabiedrības virzīta vietējā attīstība)</t>
  </si>
  <si>
    <t>Priekšlaicīga pensionēšanās (pārejošas saistības)</t>
  </si>
  <si>
    <t>65.21.00 Atmaksas valsts pamatbudžetā par Eiropas Lauksaimniecības fonda lauku attīstībai (ELFLA) finansējumu (2014-2020)</t>
  </si>
  <si>
    <t>Kontrole un izpilde</t>
  </si>
  <si>
    <t>Inovācijas, veselība un drošība, pievienotā vērtība, produktu kvalitāte un nevēlamu nozveju izmantošana</t>
  </si>
  <si>
    <t>Zvejas ostas, izkraušanas vietas un patvēruma vietas</t>
  </si>
  <si>
    <t>Produktīvi ieguldījumi akvakultūrā</t>
  </si>
  <si>
    <t>Sabiedrības virzītas vietējās attīstības stratēģiju īstenošana</t>
  </si>
  <si>
    <t>Zvejas un akvakultūras produktu apstrāde</t>
  </si>
  <si>
    <t>69.06.00 Izdevumi 3.mērķa "Eiropas teritoriālā sadarbība" pārrobežu sadarbības programmu, projektu un pasākumu īstenošanai</t>
  </si>
  <si>
    <t>69.00.00 Mērķa “Eiropas teritoriālā sadarbība” pārrobežu sadarbības programmu, projektu un pasākumu īstenošana</t>
  </si>
  <si>
    <t>69.21.00 Atmaksas valsts pamatbudžetā par Pārrobežu sadarbības programmu finansējumu (2014-2020)</t>
  </si>
  <si>
    <t>70.06.00 Izdevumi citu Eiropas Savienības politiku instrumentu projektu un pasākumu īstenošanai</t>
  </si>
  <si>
    <t>70.10.00 Citu ES politiku instrumentu projektu un pasākumu īstenošana (2014-2020)</t>
  </si>
  <si>
    <t>Iekšējās drošības fonda un Patvēruma, migrācijas un integrācijas fonda tehniskās palīdzības finansējums</t>
  </si>
  <si>
    <t>Patvēruma, migrācijas un integrācijas fonda finansējums integrācijas jomā</t>
  </si>
  <si>
    <t>Pārresoru koordinācijas centrs</t>
  </si>
  <si>
    <t>62.08.00 Eiropas Reģionālās attīstības fonda (ERAF) projekti (2014-2020)</t>
  </si>
  <si>
    <t>Valsts robežsardzes dalības FRONTEX Aģentūras organizētajās starptautiskajās operācijās nodrošināšana</t>
  </si>
  <si>
    <t>70.19.00 Eiropas Savienības pētniecības un inovācijas programmas "Apvārsnis 2020" projektu un pasākumu īstenošana</t>
  </si>
  <si>
    <t>Eiropas Savienības pētniecības un inovācijas programmas "Apvārsnis 2020" projektu un pasākumu īstenošana</t>
  </si>
  <si>
    <t>70.08.00 Citu Eiropas Savienības politiku instrumentu projektu un pasākumu īstenošana labklājības nozarē</t>
  </si>
  <si>
    <t>0101120300  Citi ārvalstu finanšu palīdzības līdzfinansētie projekti</t>
  </si>
  <si>
    <t>73.00.00 Pārējās ārvalstu finanšu palīdzības finansētie projekti</t>
  </si>
  <si>
    <t>73.06.00 Dalība Ziemeļu Ministru padomes Nordplus ietvarprogrammā</t>
  </si>
  <si>
    <t>Skolu apgādes programma ar augļiem, dārzeņiem un pienu</t>
  </si>
  <si>
    <t>Zināšanu pārnese un informācijas pasākumi</t>
  </si>
  <si>
    <t>Konsultāciju pakalpojumi, saimniecību pārvaldības un lauku saimniecību atbalsta pakalpojumi</t>
  </si>
  <si>
    <t>Dabas katastrofās un katastrofālos notikumos cietušā lauksaimniecības ražošanas potenciāla atjaunošana un piemērotu profilaktisko pasākumu ieviešana</t>
  </si>
  <si>
    <t>Ražas, dzīvnieku un augu apdrošināšanas prēmijai</t>
  </si>
  <si>
    <t>Akvakultūras saimniecībām paredzēti pārvaldības, aizvietošanas un konsultāciju pakalpojumi</t>
  </si>
  <si>
    <t>Tirdzniecības pasākumi</t>
  </si>
  <si>
    <t>Inovācijas</t>
  </si>
  <si>
    <t>Saskaņotās darbības energoefektivitātes direktīvas ieviešanai (programma HORIZON 2020)</t>
  </si>
  <si>
    <t>62.07.00 Eiropas Reģionālās attīstības fonda (ERAF) īstenotie projekti labklājības nozarē (2014-2020)</t>
  </si>
  <si>
    <t>61.07.00 Kohēzijas fonda (KF) avansa maksājumi un atmaksas finansējuma saņēmējiem (2014-2020)</t>
  </si>
  <si>
    <t>62.09.00 Eiropas Reģionālās attīstības fonda (ERAF) finansētie ierobežoto konkursu projekti (2014-2020)</t>
  </si>
  <si>
    <t>62.07.00 Eiropas Reģionālās attīstības fonda (ERAF) projektu un pasākumu īstenošana (2014-2020)</t>
  </si>
  <si>
    <t>70.08.00 Tehniskā palīdzība Iekšējās drošības fondam un Patvēruma, migrācijas un integrācijas fondam (2016-2022)</t>
  </si>
  <si>
    <t>70.21.00 Atmaksas valsts pamatbudžetā par Eiropas Savienības politiku instrumentu finansējumu (2014-2020)</t>
  </si>
  <si>
    <t>61.08.00 Kohēzijas fonda (KF) projekti (2014-2020)</t>
  </si>
  <si>
    <t>66.06.00 Eiropas Zivsaimniecības fonda (EZF) un Eiropas Jūrlietu un zivsaimniecības fonda (EJZF) projektu un pasākumu īstenošana (2014-2020)</t>
  </si>
  <si>
    <t>Vietējo pašvaldību pielāgošanās klimata pārmaiņu integrācijai (LIFE LOCAL ADAPT)</t>
  </si>
  <si>
    <t>Degradēto purvu atjaunošana CO2 emisiju samazināšanai Austrumbaltijas reģionā (LIFE Peat Restore)</t>
  </si>
  <si>
    <t>70.23.00 Izdevumi citu Eiropas Savienības politiku instrumentu projektu un pasākumu īstenošanai</t>
  </si>
  <si>
    <t>Eiropas komisijas Civilās aizsardzības mehānisma finanšu instruments</t>
  </si>
  <si>
    <t>69.07.00 Mērķa "Eiropas teritoriālā sadarbība" pārrobežu sadarbības programmu, projektu un pasākumu īstenošana (2014-2020)</t>
  </si>
  <si>
    <t>63.07.00 Eiropas Sociālā fonda (ESF) projektu īstenošana (2014-2020)</t>
  </si>
  <si>
    <t>010105 Eiropas Lauksaimniecības garantiju fonda (ELGF) projektu un pasākumu īstenošana - kopā</t>
  </si>
  <si>
    <t>Piektā saskaņotā darbība ēku energoefektivitātes direktīvas 2010/31/ES ieviešanai (Inteliģenta enerģija Eiropai)</t>
  </si>
  <si>
    <t>Tehniskā palīdzība Iekšējās drošības fonda un Patvēruma, migrācijas un integrācijas fonda revīzijas iestādes funkciju īstenošanai</t>
  </si>
  <si>
    <t>71.06.00 Eiropas Ekonomikas zonas finanšu instrumenta un Norvēģijas valdības divpusējā finanšu instrumenta finansējums projektu īstenotājiem</t>
  </si>
  <si>
    <t>67.14.00 FRONTEX Aģentūras starptautisko operāciju nodrošināšana</t>
  </si>
  <si>
    <t>Iekšējās drošības fonds - kopienas darbība</t>
  </si>
  <si>
    <t>73.08.00 Baltijas jūras valstu padomes Projektu atbalsta fonda īstenošana</t>
  </si>
  <si>
    <t>64.00.00 Eiropas Lauksaimniecības garantiju fonda (ELGF) projektu un pasākumu īstenošana</t>
  </si>
  <si>
    <t>Eiropas Kopienas programmu projektu īstenošanas nodrošināšana</t>
  </si>
  <si>
    <t>Eiropas Solidaritātes korpusa projektu īstenošanas nodrošināšana</t>
  </si>
  <si>
    <t>0101120100 Eiropas Ekonomikas zonas un Norvēģijas finanšu instrumentu finansētie projekti</t>
  </si>
  <si>
    <t>71.06.00 Eiropas Ekonomikas zonas un Norvēģijas finanšu instrumentu finansētās programmas īstenošana</t>
  </si>
  <si>
    <t>Dalība Ziemeļu Ministru padomes Nordplus ietvarprogrammā</t>
  </si>
  <si>
    <t>62.08.00 Izdevumi Eiropas Reģionālās attīstības fonda (ERAF) projektu un pasākumu īstenošanai (2014-2020)</t>
  </si>
  <si>
    <t>Sadarbība</t>
  </si>
  <si>
    <t>66.09.00 Citu institūciju izdevumi Eiropas Jūrlietu un zivsaimniecības fonda (EJZF) projektu un pasākumu īstenošanai (2014-2020)</t>
  </si>
  <si>
    <t>60.07.00 Eiropas transporta infrastruktūras projekti (Rail Baltica)</t>
  </si>
  <si>
    <t>(CEF 1) Eiropas standarta platuma 1435 mm dzelzceļa līnijas izbūve Rail Baltica koridorā caur Igauniju, Latviju un Lietuvu</t>
  </si>
  <si>
    <t>(CEF 3) Eiropas standarta platuma 1435 mm dzelzceļa līnijas izbūve Rail Baltica koridorā caur Igauniju, Latviju un Lietuvu</t>
  </si>
  <si>
    <t>60.20.00 Tehniskā palīdzība Eiropas transporta, telekomunikāciju un enerģijas infrastruktūras tīklu un Eiropas infrastruktūras savienošanas instrumenta (CEF) apgūšanai</t>
  </si>
  <si>
    <t>Tehniskā palīdzība, lai veicinātu Latvijas dalību TEN-T pamattīkla koridorā 2017.-2020.gadā</t>
  </si>
  <si>
    <t>Tehniskā palīdzība Satiksmes ministrijai CEF projektu sagatavošanai un ieviešanai</t>
  </si>
  <si>
    <t>010300 Pārējās valsts budžeta investīcijas - kopā</t>
  </si>
  <si>
    <t>41.00.00 Maksājumu nodrošināšana citām valsts iestādēm un personām</t>
  </si>
  <si>
    <t>41.13.00 Finansējums VAS "Valsts nekustamie īpašumi" īstenojamiem projektiem un pasākumiem</t>
  </si>
  <si>
    <t>Dotācija VAS "Valsts nekustamie īpašumi" Jaunā Rīgas teātra ēkas rekonstrukcijai</t>
  </si>
  <si>
    <t>22.00.00 Nacionālie bruņotie spēki</t>
  </si>
  <si>
    <t>Nacionālo bruņoto spēku ilgtermiņa līgumi</t>
  </si>
  <si>
    <t>33.00.00 Aizsardzības īpašumu pārvaldīšana</t>
  </si>
  <si>
    <t>Ceļa un viesnīcas izdevumu segšana, dodoties uz Eiropas Padomes darba grupām</t>
  </si>
  <si>
    <t>GDPR (Vispārīgās datu aizsardzības regulas) nodrošināšana ar mākoņplatformas pakalpojuma izveidošanu mikrouzņēmumiem</t>
  </si>
  <si>
    <t>Zināšanu uzlabošana jūras vides stāvokļa jomā</t>
  </si>
  <si>
    <t>Klimata atbildīga lauksaimniecība Latvijā (CRAFT)</t>
  </si>
  <si>
    <t>01011201 Eiropas Ekonomikas zonas un Norvēģijas finanšu instrumentu finansētie projekti</t>
  </si>
  <si>
    <t>62.08.00 Eiropas Reģionālās attīstības fonda (ERAF) projektu veselības jomā īstenošana (2014-2020)</t>
  </si>
  <si>
    <t>Maksas pakalpojumi un citi pašu ieņ., maksas pak. atlikumi, citu budžetu transferti</t>
  </si>
  <si>
    <t>ES programmu "Radošā Eiropa" un "Eiropa pilsoņiem" informācijas centri</t>
  </si>
  <si>
    <t>Eiropas Savienības programmas "Apvārsnis 2020" projekta "GN4" īstenošana</t>
  </si>
  <si>
    <t>Dotācija VAS "Valsts nekustamie īpašumi" Rīgas pils restaurācijai un rekonstrukcijai Rīgā, Pils laukumā 3 (būvniecības II kārtas - Konventa nodrošināšanai)</t>
  </si>
  <si>
    <t>REACH regulā paredzēto patērētāju tiesību īstenošana attiecībā uz informāciju par ķīmiskajām vielām produktos ar IT rīku palīdzību (LIFE AskREACH)</t>
  </si>
  <si>
    <t>22.12.00 Nacionālo bruņoto spēku uzturēšana</t>
  </si>
  <si>
    <t>010101 Eiropas transporta, telekomunikāciju un enerģijas infrastruktūras tīkli un Eiropas infrastruktūras savienošanas instrumets - kopā</t>
  </si>
  <si>
    <t>SIC Latvia "Net-Safe" III</t>
  </si>
  <si>
    <t>63.07.00 Eiropas Sociālā fonda (ESF) īstenotie projekti labklājības nozarē (2014-2020)</t>
  </si>
  <si>
    <t>69.21.00 Atmaksas valsts pamatbudžetā par mērķa "Eiropas teritoriālā sadarbība" finansējumu (2014-2020)</t>
  </si>
  <si>
    <t>73.06.00 Pārējās ārvalstu finanšu palīdzības līdzfinansēto projektu īstenošana</t>
  </si>
  <si>
    <t>Valsts frankofonā iniciatīva</t>
  </si>
  <si>
    <t>Eiropas Savienības programmas Erasmus+ 2014.-2020.gadam valsts aģentūras darbības nodrošināšanai</t>
  </si>
  <si>
    <t>Eiropas Savienības programmas Erasmus+ 2014.-2020.gadam administratīvo funkciju nodrošināšanai</t>
  </si>
  <si>
    <t>Eiropas Solidaritātes korpusa projekta administratīvo funkciju nodrošināšanai</t>
  </si>
  <si>
    <t>Eiropas Savienības programmas Erasmus+ 2014.-2020.gadam Jaunatnes starptautisko programmu aģentūras projektu nodrošināšanai</t>
  </si>
  <si>
    <t>65.08.00 Maksājumu iestādes izdevumi Eiropas Lauksaimniecības fonda lauku attīstībai (ELFLA) projektu un pasākumu īstenošanai (2014-2020)</t>
  </si>
  <si>
    <t>Zvejas ietekmes uz jūras vidi ierobežošana un zvejas pielāgošana sugu aizsardzībai</t>
  </si>
  <si>
    <t>Sadarbības pasākumi</t>
  </si>
  <si>
    <t>69.02.00 Atmaksas valsts pamatbudžetā par 3.mērķa "Eiropas teritoriālā sadarbība" pārrobežu sadarbības programmu, projektu un pasākumu īstenošanu</t>
  </si>
  <si>
    <t>Finansējums jauno elektrovilcienu projektam</t>
  </si>
  <si>
    <t>31.00.00 Sabiedriskais transports</t>
  </si>
  <si>
    <t>31.09.00 Dotācija jauno elektrovilcienu projektam</t>
  </si>
  <si>
    <t>Tiesiskās sadarbības attīstība krimināllietās</t>
  </si>
  <si>
    <t>E-tiesiskuma inovācijas</t>
  </si>
  <si>
    <t>Vispārīgā datu aizsardzības regula – iespējas un atbildība mazajiem un vidējiem uzņēmumiem (MVU); tiesības un riski nepilngadīgām personām (DPSME)</t>
  </si>
  <si>
    <t>E-pierādījumu platformas izstrāde</t>
  </si>
  <si>
    <t>70.02.00 Atmaksas valsts pamatbudžetā par citu Eiropas Savienības politiku instrumentu projektu un pasākumu finansējumu (2007-2013)</t>
  </si>
  <si>
    <t>Alina LIFE publiskā platforma (ALOSP)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</si>
  <si>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</si>
  <si>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</si>
  <si>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67.06.00 Eiropas Kopienas iniciatīvas projektu īstenošana</t>
  </si>
  <si>
    <t>Tiesībsarga birojs</t>
  </si>
  <si>
    <t>Efektīva novērošanas procesa realizēšana (1.posms)</t>
  </si>
  <si>
    <t>Kompetenču veidošana, palīdzības sniegšana un kriminālvajāšana darba ekspluatācijas gadījumos Baltijas jūras reģionā</t>
  </si>
  <si>
    <t>Dotācija ēkas Rīgā, Smilšu ielā 1 (liters Nr.005) rekonstrukcijai</t>
  </si>
  <si>
    <t>Ekosistēmu un to sniegto pakalpojumu novērtējuma pieejas pielietojums dabas daudzveidības aizsardzībā un pārvaldībā</t>
  </si>
  <si>
    <t>Kapacitātes palielināšana LIFE Latvijā</t>
  </si>
  <si>
    <t>Piekrastes biotopu aizsardzība dabas parkā "Piejūra" (NATURA 2000 site)</t>
  </si>
  <si>
    <t>Klimata pārmaiņu samazināšanas iespēju demonstrēšana auglīgās organiskajās augsnēs Baltijas valstīs un Somijā LIFE18 CCM/LV/001158-LIFE OrgBalt</t>
  </si>
  <si>
    <t>Latvijas upju baseinu apsaimniekošanas plānu ieviešana laba virszemes ūdens stāvokļa sasniegšanai/ Implementation of River Basin Management Plans of Latvia towards good surface water status (LIFE18 IPE/LV/000014)</t>
  </si>
  <si>
    <t>70.09.00 Eiropas Savienības programmas Erasmus+ projektu īstenošanas nodrošināšana</t>
  </si>
  <si>
    <t>Digitālie risinājumi pasniedzējiem un izglītotājiem</t>
  </si>
  <si>
    <t>66.00.00 Eiropas Jūrlietu un zivsaimniecības fonda (EJZF) projektu un pasākumu īstenošana (2014-2020)</t>
  </si>
  <si>
    <t>Jūras bioloģiskās daudzveidības aizsardzība un atjaunošana - kompensācijas shēmas par nozvejas zaudējumiem, kurus radījuši zīdītāji un putni</t>
  </si>
  <si>
    <t>Uzraudzības pasākumi dzīvnieku veselības un pārtikas un dzīvnieku barības nekaitīguma jomā</t>
  </si>
  <si>
    <t>60.21.00 Atmaksas valsts pamatbudžetā par Eiropas transporta, telekomunikāciju un enerģijas infrastruktūras tīklu un Eiropas infrastruktūras savienošanas instrumenta (CEF) finansējumu</t>
  </si>
  <si>
    <t>Tabakas un citu augu izcelsmes vielu izpētes kapacitātes celšana</t>
  </si>
  <si>
    <t>Atrast tiesu izpildītāju III</t>
  </si>
  <si>
    <t>Dalībvalstu zemesgrāmatu starpsavienojuma platformas savienojums 2 – centrālās zemesgrāmatu savienojuma (LRI) platformas izstrāde papildu dalībvalstīm (LRI II)</t>
  </si>
  <si>
    <t>Drošības investīciju programmas koordinēšana</t>
  </si>
  <si>
    <t>60.21.00 Atmaksas valsts pamatbudžetā par Eiropas infrastruktūras savienošanas instrumenta (CEF) finansējumu (2014-2020)</t>
  </si>
  <si>
    <t>Līdzsvars visiem (B4A)</t>
  </si>
  <si>
    <t>Latvijas romu platforma V</t>
  </si>
  <si>
    <t>71.06.00 Eiropas Ekonomikas zonas finanšu instrumenta un Norvēģijas valdības divpusējā finanšu instrumenta finansēto projektu un pasākumu īstenošana</t>
  </si>
  <si>
    <t>Pamatinformācijas nodrošināšana pirktspējas paritātēm</t>
  </si>
  <si>
    <t>71.07.00 Eiropas Ekonomikas zonas un Norvēģijas finanšu instrumentu finansētie projekti</t>
  </si>
  <si>
    <t>Dotācija ēku Brīvības bulvārī 36, Rīgā un Smilšu ielā 1, Rīgā atjaunošanai un uzlabošanai</t>
  </si>
  <si>
    <t>Dalība Eiropas Savienības Rīcības programmā mūžizglītības jomā 2007.-2013.gadam un citās Eiropas Savienības izglītības programmās</t>
  </si>
  <si>
    <t>Finansējuma stipendiju nodrošināšanai ārzemniekiem studijām, pētniecībai un dalībai starptautiskajās vasaras skolās Latvijā administrēšana</t>
  </si>
  <si>
    <t>Energoefektivitātei atbilstoši produkti 3 (EEPLIANT3)</t>
  </si>
  <si>
    <t>73.06.00 Eiropas Komisijas (kopā ar iesaistītajām dalībvalstīm) un tabakas ražotāju nolīgumu ietvaros piešķirtie finanšu līdzekļi</t>
  </si>
  <si>
    <t>Japan Tobacco International piešķirtais finansējums Valsts ieņēmumu dienestam (2008-2022)</t>
  </si>
  <si>
    <t>British American Tobacco piešķirtais finansējums Valsts ieņēmumu dienestam (2010-2030)</t>
  </si>
  <si>
    <t>Imperial Tobacco Limited piešķirtais finansējums Valsts ieņēmumu dienestam (2010-2030)</t>
  </si>
  <si>
    <t>73.08.00 Valsts ieņēmumu dienesta īstenotie projekti finansiālo interešu aizsardzības jomā</t>
  </si>
  <si>
    <t>Paneiropas muitas praktiķu tīkls (PEN-CP)</t>
  </si>
  <si>
    <t>Mobilās aplikācijas EMCS kontrolēm izstrādes ekspertu grupa</t>
  </si>
  <si>
    <t>73.07.00 Eiropas Kopienas finansētie projekti iekšējā tirgus uzlabošanai nodokļu un muitas sistēmā</t>
  </si>
  <si>
    <t>Customs piešķirtais finansējums Valsts ieņēmumu dienestam</t>
  </si>
  <si>
    <t>Fiscalis piešķirtais finansējums Valsts ieņēmumu dienestam</t>
  </si>
  <si>
    <t>IT sadarbības IV ekspertu grupa</t>
  </si>
  <si>
    <t>69.07.00 Pārrobežu sadarbības programmu projektu un pasākumu īstenošana (2014-2020)</t>
  </si>
  <si>
    <t>70.17.00 Eiropas Savienības programmas Erasmus+ projektu īstenošanas nodrošināšana</t>
  </si>
  <si>
    <t>Eiropas Savienības programmas Erasmus+ projektu īstenošanas nodrošināšana</t>
  </si>
  <si>
    <t>Izaicinājumi Eiropas Savienības ārējās robežas drošībā un robežsargu profesionālajā sagatavošanā Somijā un Latvijā</t>
  </si>
  <si>
    <t>73.06.00 Dalība Ziemeļu Ministru padomes Ziemeļvalstu un Baltijas valstu mobilitātes programmā</t>
  </si>
  <si>
    <t>LEBM projekts "Novatorisks un pieejams pakalpojums artefaktu preventīvai saglabāšanai to deponēšanas, transportēšanas un uzglabāšanas laikā"</t>
  </si>
  <si>
    <t>70.06.00 Eiropas Savienības programmas Erasmus+ projektu īstenošanas nodrošināšana</t>
  </si>
  <si>
    <t>Kultūras mantojuma nākotne modernā Eiropā</t>
  </si>
  <si>
    <t>Audzēkņu prakšu stiprināšanas pieredze Eiropā</t>
  </si>
  <si>
    <t>Nemateriālā kultūras mantojuma digitālā saglabāšana</t>
  </si>
  <si>
    <t>Medicīniskās informācijas pratība</t>
  </si>
  <si>
    <t>BIBLIO - Digitālo prasmju un kompetenču veicināšana bibliotekāriem Eiropā</t>
  </si>
  <si>
    <t>Debatējiet par savu problēmu</t>
  </si>
  <si>
    <t>73.06.00 Pārējās ārvalstu finanšu palīdzības līdzfinansētie projekti</t>
  </si>
  <si>
    <t>LNB projekts „Vairāk par vienkāršu informācijas meklēšanu: digitālo prasmju veicināšana bibliotēku un pētnieku kopienās”.</t>
  </si>
  <si>
    <t>Atbalsta programmai, finanšu instrumentam vai fondam - kopā 2021. gadā</t>
  </si>
  <si>
    <t>Atbalsta programmai, finanšu instrumentam vai fondam - kopā 2021 .gadā</t>
  </si>
  <si>
    <t>5.4. pielikumi. Likumprojektā  "Par valsts budžetu 2021.gadam" plānotie izdevumi investīcijām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</si>
</sst>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0"/>
    <numFmt numFmtId="165" formatCode="0.0"/>
  </numFmts>
  <fonts count="74">
    <font>
      <sz val="10"/>
      <name val="Arial"/>
      <charset val="186"/>
    </font>
    <font>
      <sz val="10"/>
      <name val="Arial"/>
      <family val="2"/>
      <charset val="186"/>
    </font>
    <font>
      <sz val="11"/>
      <name val="BaltOptima"/>
      <charset val="186"/>
    </font>
    <font>
      <sz val="8"/>
      <name val="Arial"/>
      <family val="2"/>
      <charset val="186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  <charset val="186"/>
    </font>
    <font>
      <b/>
      <sz val="9"/>
      <name val="Arial"/>
      <family val="2"/>
      <charset val="186"/>
    </font>
    <font>
      <sz val="10"/>
      <name val="Helv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  <charset val="186"/>
    </font>
    <font>
      <sz val="19"/>
      <color indexed="4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NewRoman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186"/>
    </font>
    <font>
      <sz val="9"/>
      <name val="TimesNewRoman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  <charset val="186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  <charset val="186"/>
    </font>
    <font>
      <b/>
      <sz val="9"/>
      <color theme="1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</font>
    <font>
      <sz val="10"/>
      <color theme="1"/>
      <name val="TimesNewRoman"/>
      <charset val="186"/>
    </font>
  </fonts>
  <fills count="4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5">
    <xf numFmtId="0" fontId="0" fillId="0" borderId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4" fillId="21" borderId="0" applyNumberFormat="0" applyBorder="0" applyAlignment="0" applyProtection="0"/>
    <xf numFmtId="0" fontId="25" fillId="33" borderId="1" applyNumberFormat="0" applyAlignment="0" applyProtection="0"/>
    <xf numFmtId="0" fontId="26" fillId="22" borderId="2" applyNumberFormat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1" fillId="0" borderId="0"/>
    <xf numFmtId="0" fontId="52" fillId="0" borderId="0"/>
    <xf numFmtId="0" fontId="19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9" fillId="30" borderId="7" applyNumberFormat="0" applyFont="0" applyAlignment="0" applyProtection="0"/>
    <xf numFmtId="0" fontId="1" fillId="30" borderId="7" applyNumberFormat="0" applyFont="0" applyAlignment="0" applyProtection="0"/>
    <xf numFmtId="0" fontId="36" fillId="33" borderId="8" applyNumberFormat="0" applyAlignment="0" applyProtection="0"/>
    <xf numFmtId="0" fontId="2" fillId="0" borderId="0"/>
    <xf numFmtId="9" fontId="1" fillId="0" borderId="0" applyFont="0" applyFill="0" applyBorder="0" applyAlignment="0" applyProtection="0"/>
    <xf numFmtId="4" fontId="37" fillId="38" borderId="9" applyNumberFormat="0" applyProtection="0">
      <alignment vertical="center"/>
    </xf>
    <xf numFmtId="4" fontId="38" fillId="38" borderId="9" applyNumberFormat="0" applyProtection="0">
      <alignment vertical="center"/>
    </xf>
    <xf numFmtId="4" fontId="37" fillId="38" borderId="9" applyNumberFormat="0" applyProtection="0">
      <alignment horizontal="left" vertical="center" indent="1"/>
    </xf>
    <xf numFmtId="0" fontId="37" fillId="38" borderId="9" applyNumberFormat="0" applyProtection="0">
      <alignment horizontal="left" vertical="top" indent="1"/>
    </xf>
    <xf numFmtId="4" fontId="37" fillId="2" borderId="0" applyNumberFormat="0" applyProtection="0">
      <alignment horizontal="left" vertical="center" indent="1"/>
    </xf>
    <xf numFmtId="4" fontId="20" fillId="3" borderId="9" applyNumberFormat="0" applyProtection="0">
      <alignment horizontal="right" vertical="center"/>
    </xf>
    <xf numFmtId="4" fontId="20" fillId="4" borderId="9" applyNumberFormat="0" applyProtection="0">
      <alignment horizontal="right" vertical="center"/>
    </xf>
    <xf numFmtId="4" fontId="20" fillId="19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4" borderId="9" applyNumberFormat="0" applyProtection="0">
      <alignment horizontal="right" vertical="center"/>
    </xf>
    <xf numFmtId="4" fontId="20" fillId="29" borderId="9" applyNumberFormat="0" applyProtection="0">
      <alignment horizontal="right" vertical="center"/>
    </xf>
    <xf numFmtId="4" fontId="20" fillId="11" borderId="9" applyNumberFormat="0" applyProtection="0">
      <alignment horizontal="right" vertical="center"/>
    </xf>
    <xf numFmtId="4" fontId="20" fillId="39" borderId="9" applyNumberFormat="0" applyProtection="0">
      <alignment horizontal="right" vertical="center"/>
    </xf>
    <xf numFmtId="4" fontId="20" fillId="10" borderId="9" applyNumberFormat="0" applyProtection="0">
      <alignment horizontal="right" vertical="center"/>
    </xf>
    <xf numFmtId="4" fontId="37" fillId="40" borderId="10" applyNumberFormat="0" applyProtection="0">
      <alignment horizontal="left" vertical="center" indent="1"/>
    </xf>
    <xf numFmtId="4" fontId="20" fillId="41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46" fillId="9" borderId="0" applyNumberFormat="0" applyProtection="0">
      <alignment horizontal="left" vertical="center" indent="1"/>
    </xf>
    <xf numFmtId="4" fontId="20" fillId="2" borderId="9" applyNumberFormat="0" applyProtection="0">
      <alignment horizontal="right" vertical="center"/>
    </xf>
    <xf numFmtId="4" fontId="40" fillId="41" borderId="0" applyNumberFormat="0" applyProtection="0">
      <alignment horizontal="left" vertical="center" indent="1"/>
    </xf>
    <xf numFmtId="4" fontId="18" fillId="41" borderId="0" applyNumberFormat="0" applyProtection="0">
      <alignment horizontal="left" vertical="center" indent="1"/>
    </xf>
    <xf numFmtId="4" fontId="40" fillId="2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9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9" fillId="9" borderId="9" applyNumberFormat="0" applyProtection="0">
      <alignment horizontal="left" vertical="top" indent="1"/>
    </xf>
    <xf numFmtId="0" fontId="1" fillId="9" borderId="9" applyNumberFormat="0" applyProtection="0">
      <alignment horizontal="left" vertical="top" indent="1"/>
    </xf>
    <xf numFmtId="0" fontId="19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9" fillId="2" borderId="9" applyNumberFormat="0" applyProtection="0">
      <alignment horizontal="left" vertical="top" indent="1"/>
    </xf>
    <xf numFmtId="0" fontId="1" fillId="2" borderId="9" applyNumberFormat="0" applyProtection="0">
      <alignment horizontal="left" vertical="top" indent="1"/>
    </xf>
    <xf numFmtId="0" fontId="19" fillId="7" borderId="9" applyNumberFormat="0" applyProtection="0">
      <alignment horizontal="left" vertical="center" indent="1"/>
    </xf>
    <xf numFmtId="0" fontId="1" fillId="7" borderId="9" applyNumberFormat="0" applyProtection="0">
      <alignment horizontal="left" vertical="center" indent="1"/>
    </xf>
    <xf numFmtId="0" fontId="19" fillId="7" borderId="9" applyNumberFormat="0" applyProtection="0">
      <alignment horizontal="left" vertical="top" indent="1"/>
    </xf>
    <xf numFmtId="0" fontId="1" fillId="7" borderId="9" applyNumberFormat="0" applyProtection="0">
      <alignment horizontal="left" vertical="top" indent="1"/>
    </xf>
    <xf numFmtId="0" fontId="19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center" indent="1"/>
    </xf>
    <xf numFmtId="0" fontId="19" fillId="41" borderId="9" applyNumberFormat="0" applyProtection="0">
      <alignment horizontal="left" vertical="top" indent="1"/>
    </xf>
    <xf numFmtId="0" fontId="1" fillId="41" borderId="9" applyNumberFormat="0" applyProtection="0">
      <alignment horizontal="left" vertical="top" indent="1"/>
    </xf>
    <xf numFmtId="0" fontId="19" fillId="6" borderId="11" applyNumberFormat="0">
      <protection locked="0"/>
    </xf>
    <xf numFmtId="0" fontId="1" fillId="6" borderId="11" applyNumberFormat="0">
      <protection locked="0"/>
    </xf>
    <xf numFmtId="4" fontId="20" fillId="5" borderId="9" applyNumberFormat="0" applyProtection="0">
      <alignment vertical="center"/>
    </xf>
    <xf numFmtId="4" fontId="41" fillId="5" borderId="9" applyNumberFormat="0" applyProtection="0">
      <alignment vertical="center"/>
    </xf>
    <xf numFmtId="4" fontId="20" fillId="5" borderId="9" applyNumberFormat="0" applyProtection="0">
      <alignment horizontal="left" vertical="center" indent="1"/>
    </xf>
    <xf numFmtId="0" fontId="20" fillId="5" borderId="9" applyNumberFormat="0" applyProtection="0">
      <alignment horizontal="left" vertical="top" indent="1"/>
    </xf>
    <xf numFmtId="4" fontId="20" fillId="41" borderId="9" applyNumberFormat="0" applyProtection="0">
      <alignment horizontal="right" vertical="center"/>
    </xf>
    <xf numFmtId="4" fontId="41" fillId="41" borderId="9" applyNumberFormat="0" applyProtection="0">
      <alignment horizontal="right" vertical="center"/>
    </xf>
    <xf numFmtId="4" fontId="20" fillId="2" borderId="9" applyNumberFormat="0" applyProtection="0">
      <alignment horizontal="left" vertical="center" indent="1"/>
    </xf>
    <xf numFmtId="0" fontId="20" fillId="2" borderId="9" applyNumberFormat="0" applyProtection="0">
      <alignment horizontal="left" vertical="top" indent="1"/>
    </xf>
    <xf numFmtId="4" fontId="42" fillId="42" borderId="0" applyNumberFormat="0" applyProtection="0">
      <alignment horizontal="left" vertical="center" indent="1"/>
    </xf>
    <xf numFmtId="4" fontId="47" fillId="42" borderId="0" applyNumberFormat="0" applyProtection="0">
      <alignment horizontal="left" vertical="center" indent="1"/>
    </xf>
    <xf numFmtId="4" fontId="43" fillId="41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17" fillId="0" borderId="0"/>
    <xf numFmtId="0" fontId="44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475">
    <xf numFmtId="0" fontId="0" fillId="0" borderId="0" xfId="0"/>
    <xf numFmtId="1" fontId="6" fillId="0" borderId="0" xfId="412" applyNumberFormat="1" applyFont="1"/>
    <xf numFmtId="1" fontId="7" fillId="0" borderId="0" xfId="412" applyNumberFormat="1" applyFont="1" applyFill="1" applyBorder="1" applyAlignment="1">
      <alignment wrapText="1"/>
    </xf>
    <xf numFmtId="1" fontId="7" fillId="0" borderId="0" xfId="412" applyNumberFormat="1" applyFont="1" applyFill="1" applyBorder="1" applyAlignment="1">
      <alignment horizontal="right" wrapText="1"/>
    </xf>
    <xf numFmtId="1" fontId="6" fillId="0" borderId="0" xfId="412" applyNumberFormat="1" applyFont="1" applyFill="1" applyBorder="1"/>
    <xf numFmtId="1" fontId="6" fillId="43" borderId="0" xfId="412" applyNumberFormat="1" applyFont="1" applyFill="1" applyBorder="1" applyAlignment="1">
      <alignment wrapText="1"/>
    </xf>
    <xf numFmtId="1" fontId="6" fillId="0" borderId="0" xfId="412" applyNumberFormat="1" applyFont="1" applyBorder="1"/>
    <xf numFmtId="0" fontId="11" fillId="0" borderId="0" xfId="0" applyFont="1"/>
    <xf numFmtId="3" fontId="10" fillId="0" borderId="0" xfId="412" applyNumberFormat="1" applyFont="1" applyFill="1" applyBorder="1" applyAlignment="1">
      <alignment horizontal="right" wrapText="1"/>
    </xf>
    <xf numFmtId="1" fontId="10" fillId="0" borderId="0" xfId="412" applyNumberFormat="1" applyFont="1" applyFill="1" applyBorder="1" applyAlignment="1">
      <alignment wrapText="1"/>
    </xf>
    <xf numFmtId="3" fontId="10" fillId="0" borderId="0" xfId="412" applyNumberFormat="1" applyFont="1" applyFill="1" applyBorder="1" applyAlignment="1">
      <alignment horizontal="right"/>
    </xf>
    <xf numFmtId="3" fontId="11" fillId="0" borderId="0" xfId="0" applyNumberFormat="1" applyFont="1"/>
    <xf numFmtId="1" fontId="6" fillId="0" borderId="0" xfId="412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1" fontId="6" fillId="0" borderId="0" xfId="412" applyNumberFormat="1" applyFont="1" applyBorder="1" applyAlignment="1">
      <alignment wrapText="1"/>
    </xf>
    <xf numFmtId="3" fontId="7" fillId="0" borderId="0" xfId="412" applyNumberFormat="1" applyFont="1" applyFill="1" applyBorder="1" applyAlignment="1">
      <alignment horizontal="right" wrapText="1"/>
    </xf>
    <xf numFmtId="1" fontId="6" fillId="0" borderId="14" xfId="412" applyNumberFormat="1" applyFont="1" applyBorder="1" applyAlignment="1">
      <alignment wrapText="1"/>
    </xf>
    <xf numFmtId="3" fontId="10" fillId="0" borderId="13" xfId="412" applyNumberFormat="1" applyFont="1" applyFill="1" applyBorder="1" applyAlignment="1">
      <alignment horizontal="right"/>
    </xf>
    <xf numFmtId="1" fontId="4" fillId="0" borderId="15" xfId="412" applyNumberFormat="1" applyFont="1" applyFill="1" applyBorder="1" applyAlignment="1">
      <alignment wrapText="1"/>
    </xf>
    <xf numFmtId="1" fontId="5" fillId="43" borderId="16" xfId="412" applyNumberFormat="1" applyFont="1" applyFill="1" applyBorder="1" applyAlignment="1">
      <alignment horizontal="center" wrapText="1"/>
    </xf>
    <xf numFmtId="3" fontId="5" fillId="43" borderId="17" xfId="412" applyNumberFormat="1" applyFont="1" applyFill="1" applyBorder="1" applyAlignment="1">
      <alignment horizontal="center" wrapText="1"/>
    </xf>
    <xf numFmtId="3" fontId="9" fillId="0" borderId="18" xfId="41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1" fontId="9" fillId="0" borderId="13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1" fontId="9" fillId="0" borderId="0" xfId="412" applyNumberFormat="1" applyFont="1" applyBorder="1" applyAlignment="1">
      <alignment horizontal="left" wrapText="1"/>
    </xf>
    <xf numFmtId="1" fontId="10" fillId="0" borderId="11" xfId="412" applyNumberFormat="1" applyFont="1" applyBorder="1" applyAlignment="1">
      <alignment wrapText="1"/>
    </xf>
    <xf numFmtId="1" fontId="6" fillId="0" borderId="11" xfId="412" applyNumberFormat="1" applyFont="1" applyFill="1" applyBorder="1" applyAlignment="1">
      <alignment wrapText="1"/>
    </xf>
    <xf numFmtId="1" fontId="6" fillId="0" borderId="11" xfId="412" applyNumberFormat="1" applyFont="1" applyBorder="1" applyAlignment="1">
      <alignment wrapText="1"/>
    </xf>
    <xf numFmtId="0" fontId="11" fillId="0" borderId="0" xfId="0" applyFont="1" applyFill="1"/>
    <xf numFmtId="0" fontId="11" fillId="0" borderId="0" xfId="0" applyFont="1" applyFill="1" applyBorder="1"/>
    <xf numFmtId="3" fontId="10" fillId="0" borderId="1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wrapText="1"/>
    </xf>
    <xf numFmtId="0" fontId="10" fillId="0" borderId="11" xfId="0" applyFont="1" applyBorder="1"/>
    <xf numFmtId="1" fontId="6" fillId="0" borderId="0" xfId="412" applyNumberFormat="1" applyFont="1" applyFill="1" applyBorder="1" applyAlignment="1">
      <alignment horizontal="right" wrapText="1"/>
    </xf>
    <xf numFmtId="3" fontId="9" fillId="0" borderId="0" xfId="412" applyNumberFormat="1" applyFont="1" applyFill="1" applyBorder="1" applyAlignment="1">
      <alignment horizontal="right" wrapText="1"/>
    </xf>
    <xf numFmtId="3" fontId="16" fillId="0" borderId="0" xfId="0" applyNumberFormat="1" applyFont="1"/>
    <xf numFmtId="3" fontId="9" fillId="0" borderId="0" xfId="412" applyNumberFormat="1" applyFont="1" applyFill="1" applyBorder="1" applyAlignment="1">
      <alignment horizontal="right"/>
    </xf>
    <xf numFmtId="3" fontId="9" fillId="0" borderId="13" xfId="412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12" fillId="0" borderId="11" xfId="412" applyNumberFormat="1" applyFont="1" applyFill="1" applyBorder="1" applyAlignment="1">
      <alignment horizontal="right"/>
    </xf>
    <xf numFmtId="3" fontId="10" fillId="0" borderId="11" xfId="417" applyNumberFormat="1" applyFont="1" applyFill="1" applyBorder="1" applyAlignment="1">
      <alignment horizontal="right"/>
    </xf>
    <xf numFmtId="1" fontId="7" fillId="0" borderId="0" xfId="412" applyNumberFormat="1" applyFont="1" applyBorder="1"/>
    <xf numFmtId="3" fontId="9" fillId="0" borderId="0" xfId="417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3" fontId="13" fillId="44" borderId="11" xfId="412" applyNumberFormat="1" applyFont="1" applyFill="1" applyBorder="1" applyAlignment="1">
      <alignment horizontal="right"/>
    </xf>
    <xf numFmtId="3" fontId="10" fillId="0" borderId="11" xfId="412" applyNumberFormat="1" applyFont="1" applyFill="1" applyBorder="1" applyAlignment="1">
      <alignment horizontal="right"/>
    </xf>
    <xf numFmtId="1" fontId="15" fillId="0" borderId="11" xfId="412" applyNumberFormat="1" applyFont="1" applyBorder="1" applyAlignment="1">
      <alignment wrapText="1"/>
    </xf>
    <xf numFmtId="1" fontId="9" fillId="0" borderId="13" xfId="412" applyNumberFormat="1" applyFont="1" applyBorder="1" applyAlignment="1">
      <alignment wrapText="1"/>
    </xf>
    <xf numFmtId="0" fontId="11" fillId="0" borderId="11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3" fontId="10" fillId="0" borderId="0" xfId="0" applyNumberFormat="1" applyFont="1"/>
    <xf numFmtId="3" fontId="11" fillId="0" borderId="11" xfId="0" applyNumberFormat="1" applyFont="1" applyBorder="1"/>
    <xf numFmtId="3" fontId="8" fillId="44" borderId="1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0" fillId="0" borderId="11" xfId="412" applyNumberFormat="1" applyFont="1" applyBorder="1"/>
    <xf numFmtId="3" fontId="9" fillId="43" borderId="0" xfId="412" applyNumberFormat="1" applyFont="1" applyFill="1" applyBorder="1" applyAlignment="1">
      <alignment horizontal="right"/>
    </xf>
    <xf numFmtId="3" fontId="8" fillId="44" borderId="11" xfId="412" applyNumberFormat="1" applyFont="1" applyFill="1" applyBorder="1" applyAlignment="1">
      <alignment horizontal="right"/>
    </xf>
    <xf numFmtId="3" fontId="6" fillId="0" borderId="11" xfId="412" applyNumberFormat="1" applyFont="1" applyBorder="1"/>
    <xf numFmtId="3" fontId="9" fillId="0" borderId="11" xfId="412" applyNumberFormat="1" applyFont="1" applyFill="1" applyBorder="1" applyAlignment="1">
      <alignment horizontal="right"/>
    </xf>
    <xf numFmtId="3" fontId="8" fillId="44" borderId="11" xfId="417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right" wrapText="1"/>
    </xf>
    <xf numFmtId="1" fontId="10" fillId="0" borderId="14" xfId="412" applyNumberFormat="1" applyFont="1" applyFill="1" applyBorder="1" applyAlignment="1">
      <alignment wrapText="1"/>
    </xf>
    <xf numFmtId="3" fontId="13" fillId="44" borderId="11" xfId="0" applyNumberFormat="1" applyFont="1" applyFill="1" applyBorder="1" applyAlignment="1">
      <alignment horizontal="right"/>
    </xf>
    <xf numFmtId="1" fontId="9" fillId="0" borderId="0" xfId="412" applyNumberFormat="1" applyFont="1" applyFill="1" applyBorder="1" applyAlignment="1">
      <alignment wrapText="1"/>
    </xf>
    <xf numFmtId="1" fontId="48" fillId="0" borderId="15" xfId="412" applyNumberFormat="1" applyFont="1" applyFill="1" applyBorder="1" applyAlignment="1">
      <alignment wrapText="1"/>
    </xf>
    <xf numFmtId="1" fontId="49" fillId="43" borderId="16" xfId="412" applyNumberFormat="1" applyFont="1" applyFill="1" applyBorder="1" applyAlignment="1">
      <alignment horizontal="center" wrapText="1"/>
    </xf>
    <xf numFmtId="3" fontId="49" fillId="43" borderId="17" xfId="412" applyNumberFormat="1" applyFont="1" applyFill="1" applyBorder="1" applyAlignment="1">
      <alignment horizontal="center" wrapText="1"/>
    </xf>
    <xf numFmtId="1" fontId="10" fillId="0" borderId="0" xfId="412" applyNumberFormat="1" applyFont="1"/>
    <xf numFmtId="1" fontId="10" fillId="0" borderId="0" xfId="412" applyNumberFormat="1" applyFont="1" applyBorder="1"/>
    <xf numFmtId="1" fontId="10" fillId="0" borderId="0" xfId="412" applyNumberFormat="1" applyFont="1" applyFill="1" applyBorder="1"/>
    <xf numFmtId="3" fontId="10" fillId="0" borderId="11" xfId="0" applyNumberFormat="1" applyFont="1" applyBorder="1" applyAlignment="1">
      <alignment horizontal="right"/>
    </xf>
    <xf numFmtId="3" fontId="6" fillId="0" borderId="11" xfId="412" applyNumberFormat="1" applyFont="1" applyFill="1" applyBorder="1" applyAlignment="1">
      <alignment horizontal="right"/>
    </xf>
    <xf numFmtId="3" fontId="10" fillId="0" borderId="11" xfId="412" applyNumberFormat="1" applyFont="1" applyBorder="1" applyAlignment="1">
      <alignment horizontal="right"/>
    </xf>
    <xf numFmtId="3" fontId="10" fillId="0" borderId="15" xfId="412" applyNumberFormat="1" applyFont="1" applyFill="1" applyBorder="1" applyAlignment="1">
      <alignment horizontal="right"/>
    </xf>
    <xf numFmtId="3" fontId="10" fillId="0" borderId="11" xfId="0" applyNumberFormat="1" applyFont="1" applyBorder="1"/>
    <xf numFmtId="0" fontId="15" fillId="0" borderId="11" xfId="0" applyFont="1" applyFill="1" applyBorder="1" applyAlignment="1">
      <alignment horizontal="left" vertical="center" wrapText="1"/>
    </xf>
    <xf numFmtId="3" fontId="10" fillId="0" borderId="15" xfId="412" applyNumberFormat="1" applyFont="1" applyBorder="1" applyAlignment="1">
      <alignment horizontal="right"/>
    </xf>
    <xf numFmtId="1" fontId="15" fillId="0" borderId="0" xfId="412" applyNumberFormat="1" applyFont="1" applyFill="1" applyBorder="1" applyAlignment="1">
      <alignment horizontal="center" wrapText="1"/>
    </xf>
    <xf numFmtId="3" fontId="9" fillId="46" borderId="11" xfId="412" applyNumberFormat="1" applyFont="1" applyFill="1" applyBorder="1" applyAlignment="1">
      <alignment horizontal="right"/>
    </xf>
    <xf numFmtId="3" fontId="7" fillId="46" borderId="11" xfId="412" applyNumberFormat="1" applyFont="1" applyFill="1" applyBorder="1" applyAlignment="1">
      <alignment horizontal="right"/>
    </xf>
    <xf numFmtId="1" fontId="9" fillId="0" borderId="0" xfId="412" applyNumberFormat="1" applyFont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left" wrapText="1"/>
    </xf>
    <xf numFmtId="3" fontId="7" fillId="0" borderId="14" xfId="412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 wrapText="1"/>
    </xf>
    <xf numFmtId="164" fontId="56" fillId="0" borderId="0" xfId="0" applyNumberFormat="1" applyFont="1" applyAlignment="1">
      <alignment wrapText="1"/>
    </xf>
    <xf numFmtId="1" fontId="9" fillId="0" borderId="0" xfId="412" applyNumberFormat="1" applyFont="1" applyFill="1" applyBorder="1" applyAlignment="1">
      <alignment horizontal="right" wrapText="1"/>
    </xf>
    <xf numFmtId="1" fontId="10" fillId="0" borderId="13" xfId="412" applyNumberFormat="1" applyFont="1" applyBorder="1"/>
    <xf numFmtId="1" fontId="9" fillId="0" borderId="20" xfId="412" applyNumberFormat="1" applyFont="1" applyFill="1" applyBorder="1" applyAlignment="1">
      <alignment wrapText="1"/>
    </xf>
    <xf numFmtId="1" fontId="10" fillId="0" borderId="11" xfId="412" applyNumberFormat="1" applyFont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1" fontId="10" fillId="0" borderId="11" xfId="412" applyNumberFormat="1" applyFont="1" applyFill="1" applyBorder="1" applyAlignment="1">
      <alignment vertical="top" wrapText="1"/>
    </xf>
    <xf numFmtId="1" fontId="10" fillId="0" borderId="13" xfId="412" applyNumberFormat="1" applyFont="1" applyFill="1" applyBorder="1" applyAlignment="1">
      <alignment vertical="top" wrapText="1"/>
    </xf>
    <xf numFmtId="1" fontId="10" fillId="0" borderId="0" xfId="412" applyNumberFormat="1" applyFont="1" applyBorder="1" applyAlignment="1">
      <alignment vertical="top" wrapText="1"/>
    </xf>
    <xf numFmtId="1" fontId="10" fillId="0" borderId="0" xfId="412" applyNumberFormat="1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1" fontId="6" fillId="0" borderId="0" xfId="412" applyNumberFormat="1" applyFont="1" applyAlignment="1">
      <alignment wrapText="1"/>
    </xf>
    <xf numFmtId="3" fontId="6" fillId="43" borderId="0" xfId="412" applyNumberFormat="1" applyFont="1" applyFill="1" applyBorder="1" applyAlignment="1">
      <alignment horizontal="right" wrapText="1"/>
    </xf>
    <xf numFmtId="3" fontId="13" fillId="44" borderId="11" xfId="412" applyNumberFormat="1" applyFont="1" applyFill="1" applyBorder="1" applyAlignment="1">
      <alignment horizontal="right" wrapText="1"/>
    </xf>
    <xf numFmtId="165" fontId="6" fillId="0" borderId="0" xfId="412" applyNumberFormat="1" applyFont="1" applyBorder="1" applyAlignment="1">
      <alignment wrapText="1"/>
    </xf>
    <xf numFmtId="3" fontId="9" fillId="46" borderId="11" xfId="412" applyNumberFormat="1" applyFont="1" applyFill="1" applyBorder="1" applyAlignment="1">
      <alignment horizontal="right" wrapText="1"/>
    </xf>
    <xf numFmtId="3" fontId="9" fillId="0" borderId="11" xfId="412" applyNumberFormat="1" applyFont="1" applyFill="1" applyBorder="1" applyAlignment="1">
      <alignment horizontal="right" wrapText="1"/>
    </xf>
    <xf numFmtId="3" fontId="9" fillId="45" borderId="11" xfId="412" applyNumberFormat="1" applyFont="1" applyFill="1" applyBorder="1" applyAlignment="1">
      <alignment horizontal="right" wrapText="1"/>
    </xf>
    <xf numFmtId="1" fontId="9" fillId="0" borderId="14" xfId="0" applyNumberFormat="1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1" fontId="10" fillId="0" borderId="0" xfId="412" applyNumberFormat="1" applyFont="1" applyBorder="1" applyAlignment="1">
      <alignment wrapText="1"/>
    </xf>
    <xf numFmtId="0" fontId="10" fillId="0" borderId="11" xfId="0" applyFont="1" applyFill="1" applyBorder="1" applyAlignment="1">
      <alignment horizontal="right" vertical="center" wrapText="1"/>
    </xf>
    <xf numFmtId="164" fontId="10" fillId="0" borderId="11" xfId="0" applyNumberFormat="1" applyFont="1" applyBorder="1" applyAlignment="1">
      <alignment wrapText="1"/>
    </xf>
    <xf numFmtId="1" fontId="10" fillId="0" borderId="11" xfId="412" applyNumberFormat="1" applyFont="1" applyBorder="1" applyAlignment="1">
      <alignment vertical="center" wrapText="1"/>
    </xf>
    <xf numFmtId="1" fontId="10" fillId="0" borderId="11" xfId="412" applyNumberFormat="1" applyFont="1" applyFill="1" applyBorder="1" applyAlignment="1">
      <alignment vertical="center" wrapText="1"/>
    </xf>
    <xf numFmtId="1" fontId="9" fillId="0" borderId="11" xfId="412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0" fontId="15" fillId="47" borderId="11" xfId="0" applyFont="1" applyFill="1" applyBorder="1" applyAlignment="1">
      <alignment horizontal="left" vertical="center" wrapText="1"/>
    </xf>
    <xf numFmtId="0" fontId="10" fillId="47" borderId="11" xfId="0" applyFont="1" applyFill="1" applyBorder="1" applyAlignment="1">
      <alignment horizontal="left" vertical="top" wrapText="1"/>
    </xf>
    <xf numFmtId="1" fontId="15" fillId="0" borderId="15" xfId="412" applyNumberFormat="1" applyFont="1" applyBorder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left" vertical="center" wrapText="1"/>
    </xf>
    <xf numFmtId="3" fontId="10" fillId="0" borderId="15" xfId="412" applyNumberFormat="1" applyFont="1" applyBorder="1"/>
    <xf numFmtId="0" fontId="10" fillId="0" borderId="11" xfId="0" applyFont="1" applyFill="1" applyBorder="1" applyAlignment="1">
      <alignment vertical="center" wrapText="1"/>
    </xf>
    <xf numFmtId="164" fontId="10" fillId="0" borderId="11" xfId="409" applyNumberFormat="1" applyFont="1" applyBorder="1" applyAlignment="1">
      <alignment wrapText="1"/>
    </xf>
    <xf numFmtId="1" fontId="10" fillId="0" borderId="15" xfId="412" applyNumberFormat="1" applyFont="1" applyBorder="1" applyAlignment="1">
      <alignment vertical="top" wrapText="1"/>
    </xf>
    <xf numFmtId="49" fontId="10" fillId="0" borderId="15" xfId="0" applyNumberFormat="1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1" fontId="15" fillId="0" borderId="11" xfId="412" applyNumberFormat="1" applyFont="1" applyBorder="1" applyAlignment="1">
      <alignment vertical="center" wrapText="1"/>
    </xf>
    <xf numFmtId="1" fontId="10" fillId="0" borderId="0" xfId="412" applyNumberFormat="1" applyFont="1" applyFill="1" applyBorder="1" applyAlignment="1">
      <alignment horizontal="right"/>
    </xf>
    <xf numFmtId="3" fontId="13" fillId="48" borderId="11" xfId="412" applyNumberFormat="1" applyFont="1" applyFill="1" applyBorder="1" applyAlignment="1">
      <alignment horizontal="right"/>
    </xf>
    <xf numFmtId="3" fontId="9" fillId="0" borderId="0" xfId="412" applyNumberFormat="1" applyFont="1" applyBorder="1" applyAlignment="1">
      <alignment horizontal="right"/>
    </xf>
    <xf numFmtId="1" fontId="9" fillId="0" borderId="11" xfId="412" applyNumberFormat="1" applyFont="1" applyFill="1" applyBorder="1" applyAlignment="1">
      <alignment vertical="top" wrapText="1"/>
    </xf>
    <xf numFmtId="1" fontId="15" fillId="0" borderId="11" xfId="412" applyNumberFormat="1" applyFont="1" applyFill="1" applyBorder="1" applyAlignment="1">
      <alignment vertical="top" wrapText="1"/>
    </xf>
    <xf numFmtId="164" fontId="9" fillId="0" borderId="0" xfId="0" applyNumberFormat="1" applyFont="1" applyBorder="1" applyAlignment="1">
      <alignment wrapText="1"/>
    </xf>
    <xf numFmtId="0" fontId="10" fillId="0" borderId="0" xfId="0" applyFont="1" applyFill="1"/>
    <xf numFmtId="1" fontId="10" fillId="0" borderId="13" xfId="412" applyNumberFormat="1" applyFont="1" applyBorder="1" applyAlignment="1">
      <alignment vertical="top" wrapText="1"/>
    </xf>
    <xf numFmtId="1" fontId="10" fillId="0" borderId="18" xfId="412" applyNumberFormat="1" applyFont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1" fontId="10" fillId="0" borderId="14" xfId="412" applyNumberFormat="1" applyFont="1" applyFill="1" applyBorder="1" applyAlignment="1">
      <alignment vertical="top" wrapText="1"/>
    </xf>
    <xf numFmtId="1" fontId="15" fillId="0" borderId="11" xfId="412" applyNumberFormat="1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3" fontId="10" fillId="0" borderId="16" xfId="412" applyNumberFormat="1" applyFont="1" applyFill="1" applyBorder="1" applyAlignment="1">
      <alignment horizontal="right"/>
    </xf>
    <xf numFmtId="0" fontId="9" fillId="43" borderId="0" xfId="0" applyFont="1" applyFill="1" applyBorder="1" applyAlignment="1">
      <alignment horizontal="left" vertical="center" wrapText="1"/>
    </xf>
    <xf numFmtId="1" fontId="9" fillId="43" borderId="0" xfId="412" applyNumberFormat="1" applyFont="1" applyFill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wrapText="1"/>
    </xf>
    <xf numFmtId="164" fontId="60" fillId="0" borderId="11" xfId="0" applyNumberFormat="1" applyFont="1" applyBorder="1" applyAlignment="1">
      <alignment wrapText="1"/>
    </xf>
    <xf numFmtId="3" fontId="10" fillId="0" borderId="16" xfId="412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center" wrapText="1"/>
    </xf>
    <xf numFmtId="1" fontId="59" fillId="0" borderId="0" xfId="412" applyNumberFormat="1" applyFont="1" applyBorder="1"/>
    <xf numFmtId="1" fontId="15" fillId="0" borderId="11" xfId="0" applyNumberFormat="1" applyFont="1" applyBorder="1" applyAlignment="1">
      <alignment horizontal="left" vertical="center" wrapText="1"/>
    </xf>
    <xf numFmtId="1" fontId="10" fillId="0" borderId="16" xfId="412" applyNumberFormat="1" applyFont="1" applyBorder="1" applyAlignment="1">
      <alignment vertical="top" wrapText="1"/>
    </xf>
    <xf numFmtId="1" fontId="10" fillId="0" borderId="16" xfId="412" applyNumberFormat="1" applyFont="1" applyBorder="1" applyAlignment="1">
      <alignment vertical="center" wrapText="1"/>
    </xf>
    <xf numFmtId="164" fontId="10" fillId="0" borderId="16" xfId="409" applyNumberFormat="1" applyFont="1" applyBorder="1" applyAlignment="1">
      <alignment wrapText="1"/>
    </xf>
    <xf numFmtId="3" fontId="10" fillId="0" borderId="16" xfId="412" applyNumberFormat="1" applyFont="1" applyBorder="1"/>
    <xf numFmtId="1" fontId="9" fillId="0" borderId="11" xfId="412" applyNumberFormat="1" applyFont="1" applyBorder="1" applyAlignment="1">
      <alignment wrapText="1"/>
    </xf>
    <xf numFmtId="3" fontId="15" fillId="0" borderId="11" xfId="0" applyNumberFormat="1" applyFont="1" applyBorder="1" applyAlignment="1">
      <alignment vertical="center" wrapText="1"/>
    </xf>
    <xf numFmtId="0" fontId="54" fillId="47" borderId="11" xfId="0" applyFont="1" applyFill="1" applyBorder="1" applyAlignment="1">
      <alignment horizontal="left" vertical="center" wrapText="1"/>
    </xf>
    <xf numFmtId="0" fontId="55" fillId="47" borderId="0" xfId="0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left" wrapText="1"/>
    </xf>
    <xf numFmtId="3" fontId="11" fillId="0" borderId="0" xfId="0" applyNumberFormat="1" applyFont="1" applyAlignment="1">
      <alignment wrapText="1"/>
    </xf>
    <xf numFmtId="1" fontId="15" fillId="0" borderId="15" xfId="412" applyNumberFormat="1" applyFont="1" applyFill="1" applyBorder="1" applyAlignment="1">
      <alignment vertical="top" wrapText="1"/>
    </xf>
    <xf numFmtId="164" fontId="53" fillId="0" borderId="11" xfId="0" applyNumberFormat="1" applyFont="1" applyBorder="1" applyAlignment="1">
      <alignment wrapText="1"/>
    </xf>
    <xf numFmtId="164" fontId="10" fillId="0" borderId="0" xfId="0" applyNumberFormat="1" applyFont="1" applyFill="1"/>
    <xf numFmtId="3" fontId="53" fillId="0" borderId="11" xfId="412" applyNumberFormat="1" applyFont="1" applyFill="1" applyBorder="1" applyAlignment="1">
      <alignment horizontal="right" wrapText="1"/>
    </xf>
    <xf numFmtId="3" fontId="55" fillId="0" borderId="11" xfId="412" applyNumberFormat="1" applyFont="1" applyFill="1" applyBorder="1" applyAlignment="1">
      <alignment horizontal="right" wrapText="1"/>
    </xf>
    <xf numFmtId="1" fontId="5" fillId="43" borderId="16" xfId="412" applyNumberFormat="1" applyFont="1" applyFill="1" applyBorder="1" applyAlignment="1">
      <alignment horizontal="center" vertical="center" wrapText="1"/>
    </xf>
    <xf numFmtId="3" fontId="5" fillId="43" borderId="16" xfId="412" applyNumberFormat="1" applyFont="1" applyFill="1" applyBorder="1" applyAlignment="1">
      <alignment horizontal="center" vertical="center" wrapText="1"/>
    </xf>
    <xf numFmtId="3" fontId="5" fillId="43" borderId="17" xfId="412" applyNumberFormat="1" applyFont="1" applyFill="1" applyBorder="1" applyAlignment="1">
      <alignment horizontal="center" vertical="center" wrapText="1"/>
    </xf>
    <xf numFmtId="3" fontId="5" fillId="43" borderId="11" xfId="412" applyNumberFormat="1" applyFont="1" applyFill="1" applyBorder="1" applyAlignment="1">
      <alignment horizontal="center" vertical="center" wrapText="1"/>
    </xf>
    <xf numFmtId="1" fontId="6" fillId="0" borderId="0" xfId="412" applyNumberFormat="1" applyFont="1" applyAlignment="1">
      <alignment vertical="center" wrapText="1"/>
    </xf>
    <xf numFmtId="3" fontId="5" fillId="43" borderId="11" xfId="412" applyNumberFormat="1" applyFont="1" applyFill="1" applyBorder="1" applyAlignment="1">
      <alignment horizontal="center" wrapText="1"/>
    </xf>
    <xf numFmtId="1" fontId="61" fillId="0" borderId="15" xfId="412" applyNumberFormat="1" applyFont="1" applyFill="1" applyBorder="1" applyAlignment="1">
      <alignment wrapText="1"/>
    </xf>
    <xf numFmtId="0" fontId="63" fillId="0" borderId="0" xfId="0" applyFont="1"/>
    <xf numFmtId="1" fontId="62" fillId="43" borderId="16" xfId="412" applyNumberFormat="1" applyFont="1" applyFill="1" applyBorder="1" applyAlignment="1">
      <alignment horizontal="center" wrapText="1"/>
    </xf>
    <xf numFmtId="3" fontId="62" fillId="43" borderId="17" xfId="412" applyNumberFormat="1" applyFont="1" applyFill="1" applyBorder="1" applyAlignment="1">
      <alignment horizontal="center" wrapText="1"/>
    </xf>
    <xf numFmtId="3" fontId="62" fillId="43" borderId="11" xfId="412" applyNumberFormat="1" applyFont="1" applyFill="1" applyBorder="1" applyAlignment="1">
      <alignment horizontal="center" wrapText="1"/>
    </xf>
    <xf numFmtId="0" fontId="63" fillId="0" borderId="11" xfId="0" applyFont="1" applyBorder="1"/>
    <xf numFmtId="3" fontId="63" fillId="0" borderId="11" xfId="0" applyNumberFormat="1" applyFont="1" applyBorder="1"/>
    <xf numFmtId="3" fontId="65" fillId="44" borderId="11" xfId="0" applyNumberFormat="1" applyFont="1" applyFill="1" applyBorder="1" applyAlignment="1">
      <alignment horizontal="right"/>
    </xf>
    <xf numFmtId="1" fontId="57" fillId="0" borderId="0" xfId="412" applyNumberFormat="1" applyFont="1" applyBorder="1"/>
    <xf numFmtId="3" fontId="66" fillId="44" borderId="11" xfId="412" applyNumberFormat="1" applyFont="1" applyFill="1" applyBorder="1" applyAlignment="1">
      <alignment horizontal="right"/>
    </xf>
    <xf numFmtId="1" fontId="57" fillId="0" borderId="0" xfId="412" applyNumberFormat="1" applyFont="1" applyFill="1" applyBorder="1" applyAlignment="1">
      <alignment wrapText="1"/>
    </xf>
    <xf numFmtId="0" fontId="53" fillId="44" borderId="11" xfId="0" applyFont="1" applyFill="1" applyBorder="1" applyAlignment="1">
      <alignment horizontal="right"/>
    </xf>
    <xf numFmtId="3" fontId="53" fillId="44" borderId="11" xfId="0" applyNumberFormat="1" applyFont="1" applyFill="1" applyBorder="1" applyAlignment="1">
      <alignment horizontal="right"/>
    </xf>
    <xf numFmtId="1" fontId="53" fillId="44" borderId="11" xfId="0" applyNumberFormat="1" applyFont="1" applyFill="1" applyBorder="1" applyAlignment="1">
      <alignment horizontal="right" wrapText="1"/>
    </xf>
    <xf numFmtId="1" fontId="58" fillId="0" borderId="18" xfId="412" applyNumberFormat="1" applyFont="1" applyFill="1" applyBorder="1" applyAlignment="1">
      <alignment wrapText="1"/>
    </xf>
    <xf numFmtId="1" fontId="58" fillId="0" borderId="13" xfId="412" applyNumberFormat="1" applyFont="1" applyFill="1" applyBorder="1" applyAlignment="1">
      <alignment wrapText="1"/>
    </xf>
    <xf numFmtId="1" fontId="53" fillId="0" borderId="13" xfId="412" applyNumberFormat="1" applyFont="1" applyFill="1" applyBorder="1" applyAlignment="1">
      <alignment wrapText="1"/>
    </xf>
    <xf numFmtId="3" fontId="53" fillId="0" borderId="13" xfId="412" applyNumberFormat="1" applyFont="1" applyFill="1" applyBorder="1" applyAlignment="1">
      <alignment horizontal="right"/>
    </xf>
    <xf numFmtId="1" fontId="57" fillId="0" borderId="13" xfId="412" applyNumberFormat="1" applyFont="1" applyBorder="1"/>
    <xf numFmtId="1" fontId="55" fillId="0" borderId="20" xfId="412" applyNumberFormat="1" applyFont="1" applyFill="1" applyBorder="1" applyAlignment="1">
      <alignment wrapText="1"/>
    </xf>
    <xf numFmtId="3" fontId="55" fillId="46" borderId="11" xfId="412" applyNumberFormat="1" applyFont="1" applyFill="1" applyBorder="1" applyAlignment="1">
      <alignment horizontal="right"/>
    </xf>
    <xf numFmtId="1" fontId="53" fillId="0" borderId="0" xfId="412" applyNumberFormat="1" applyFont="1" applyBorder="1"/>
    <xf numFmtId="1" fontId="55" fillId="0" borderId="0" xfId="412" applyNumberFormat="1" applyFont="1" applyFill="1" applyBorder="1" applyAlignment="1">
      <alignment wrapText="1"/>
    </xf>
    <xf numFmtId="0" fontId="55" fillId="0" borderId="0" xfId="0" applyFont="1" applyFill="1" applyBorder="1" applyAlignment="1">
      <alignment horizontal="left" wrapText="1"/>
    </xf>
    <xf numFmtId="3" fontId="55" fillId="0" borderId="0" xfId="412" applyNumberFormat="1" applyFont="1" applyFill="1" applyBorder="1" applyAlignment="1">
      <alignment horizontal="right"/>
    </xf>
    <xf numFmtId="0" fontId="53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center" wrapText="1"/>
    </xf>
    <xf numFmtId="3" fontId="53" fillId="0" borderId="11" xfId="412" applyNumberFormat="1" applyFont="1" applyFill="1" applyBorder="1" applyAlignment="1">
      <alignment horizontal="right"/>
    </xf>
    <xf numFmtId="1" fontId="53" fillId="0" borderId="0" xfId="412" applyNumberFormat="1" applyFont="1" applyFill="1" applyBorder="1" applyAlignment="1">
      <alignment wrapText="1"/>
    </xf>
    <xf numFmtId="1" fontId="55" fillId="0" borderId="0" xfId="412" applyNumberFormat="1" applyFont="1" applyBorder="1" applyAlignment="1">
      <alignment horizontal="left" wrapText="1"/>
    </xf>
    <xf numFmtId="3" fontId="55" fillId="0" borderId="0" xfId="0" applyNumberFormat="1" applyFont="1" applyFill="1" applyBorder="1" applyAlignment="1">
      <alignment horizontal="right"/>
    </xf>
    <xf numFmtId="1" fontId="53" fillId="0" borderId="11" xfId="412" applyNumberFormat="1" applyFont="1" applyFill="1" applyBorder="1" applyAlignment="1">
      <alignment wrapText="1"/>
    </xf>
    <xf numFmtId="1" fontId="67" fillId="0" borderId="11" xfId="412" applyNumberFormat="1" applyFont="1" applyBorder="1" applyAlignment="1">
      <alignment horizontal="center" wrapText="1"/>
    </xf>
    <xf numFmtId="3" fontId="55" fillId="0" borderId="11" xfId="0" applyNumberFormat="1" applyFont="1" applyFill="1" applyBorder="1" applyAlignment="1">
      <alignment horizontal="right"/>
    </xf>
    <xf numFmtId="1" fontId="53" fillId="0" borderId="11" xfId="412" applyNumberFormat="1" applyFont="1" applyFill="1" applyBorder="1" applyAlignment="1">
      <alignment vertical="top" wrapText="1"/>
    </xf>
    <xf numFmtId="3" fontId="53" fillId="0" borderId="11" xfId="412" applyNumberFormat="1" applyFont="1" applyBorder="1"/>
    <xf numFmtId="0" fontId="54" fillId="0" borderId="11" xfId="0" applyFont="1" applyFill="1" applyBorder="1" applyAlignment="1">
      <alignment horizontal="left" wrapText="1"/>
    </xf>
    <xf numFmtId="3" fontId="53" fillId="0" borderId="11" xfId="0" applyNumberFormat="1" applyFont="1" applyFill="1" applyBorder="1" applyAlignment="1">
      <alignment horizontal="right"/>
    </xf>
    <xf numFmtId="0" fontId="53" fillId="0" borderId="0" xfId="0" applyFont="1"/>
    <xf numFmtId="0" fontId="53" fillId="0" borderId="0" xfId="0" applyFont="1" applyFill="1"/>
    <xf numFmtId="164" fontId="53" fillId="0" borderId="0" xfId="0" applyNumberFormat="1" applyFont="1" applyFill="1"/>
    <xf numFmtId="0" fontId="53" fillId="0" borderId="11" xfId="0" applyFont="1" applyBorder="1" applyAlignment="1">
      <alignment vertical="top"/>
    </xf>
    <xf numFmtId="0" fontId="54" fillId="0" borderId="11" xfId="0" applyFont="1" applyBorder="1" applyAlignment="1">
      <alignment horizontal="right" vertical="center" wrapText="1"/>
    </xf>
    <xf numFmtId="3" fontId="63" fillId="0" borderId="0" xfId="0" applyNumberFormat="1" applyFont="1"/>
    <xf numFmtId="1" fontId="58" fillId="0" borderId="0" xfId="412" applyNumberFormat="1" applyFont="1" applyFill="1" applyBorder="1" applyAlignment="1">
      <alignment wrapText="1"/>
    </xf>
    <xf numFmtId="1" fontId="58" fillId="0" borderId="0" xfId="412" applyNumberFormat="1" applyFont="1" applyFill="1" applyBorder="1" applyAlignment="1">
      <alignment horizontal="right" wrapText="1"/>
    </xf>
    <xf numFmtId="3" fontId="53" fillId="0" borderId="0" xfId="412" applyNumberFormat="1" applyFont="1" applyFill="1" applyBorder="1" applyAlignment="1">
      <alignment horizontal="right" wrapText="1"/>
    </xf>
    <xf numFmtId="1" fontId="57" fillId="0" borderId="0" xfId="412" applyNumberFormat="1" applyFont="1"/>
    <xf numFmtId="1" fontId="57" fillId="0" borderId="18" xfId="412" applyNumberFormat="1" applyFont="1" applyFill="1" applyBorder="1" applyAlignment="1">
      <alignment wrapText="1"/>
    </xf>
    <xf numFmtId="1" fontId="57" fillId="0" borderId="22" xfId="412" applyNumberFormat="1" applyFont="1" applyFill="1" applyBorder="1" applyAlignment="1">
      <alignment wrapText="1"/>
    </xf>
    <xf numFmtId="3" fontId="53" fillId="44" borderId="11" xfId="412" applyNumberFormat="1" applyFont="1" applyFill="1" applyBorder="1" applyAlignment="1">
      <alignment horizontal="right"/>
    </xf>
    <xf numFmtId="1" fontId="53" fillId="0" borderId="18" xfId="412" applyNumberFormat="1" applyFont="1" applyFill="1" applyBorder="1" applyAlignment="1">
      <alignment wrapText="1"/>
    </xf>
    <xf numFmtId="3" fontId="53" fillId="0" borderId="18" xfId="412" applyNumberFormat="1" applyFont="1" applyFill="1" applyBorder="1" applyAlignment="1">
      <alignment horizontal="right"/>
    </xf>
    <xf numFmtId="1" fontId="57" fillId="0" borderId="18" xfId="412" applyNumberFormat="1" applyFont="1" applyBorder="1"/>
    <xf numFmtId="1" fontId="53" fillId="0" borderId="14" xfId="412" applyNumberFormat="1" applyFont="1" applyBorder="1" applyAlignment="1">
      <alignment wrapText="1"/>
    </xf>
    <xf numFmtId="1" fontId="55" fillId="0" borderId="0" xfId="0" applyNumberFormat="1" applyFont="1" applyFill="1" applyBorder="1" applyAlignment="1">
      <alignment horizontal="left" wrapText="1"/>
    </xf>
    <xf numFmtId="1" fontId="53" fillId="0" borderId="11" xfId="412" applyNumberFormat="1" applyFont="1" applyBorder="1" applyAlignment="1">
      <alignment vertical="top" wrapText="1"/>
    </xf>
    <xf numFmtId="0" fontId="53" fillId="0" borderId="11" xfId="411" applyFont="1" applyFill="1" applyBorder="1" applyAlignment="1">
      <alignment vertical="top" wrapText="1"/>
    </xf>
    <xf numFmtId="0" fontId="53" fillId="0" borderId="11" xfId="411" applyFont="1" applyFill="1" applyBorder="1" applyAlignment="1">
      <alignment wrapText="1"/>
    </xf>
    <xf numFmtId="3" fontId="53" fillId="0" borderId="11" xfId="417" applyNumberFormat="1" applyFont="1" applyFill="1" applyBorder="1" applyAlignment="1">
      <alignment horizontal="right"/>
    </xf>
    <xf numFmtId="164" fontId="53" fillId="0" borderId="11" xfId="409" applyNumberFormat="1" applyFont="1" applyBorder="1" applyAlignment="1">
      <alignment wrapText="1"/>
    </xf>
    <xf numFmtId="1" fontId="53" fillId="0" borderId="16" xfId="412" applyNumberFormat="1" applyFont="1" applyBorder="1" applyAlignment="1">
      <alignment vertical="top" wrapText="1"/>
    </xf>
    <xf numFmtId="164" fontId="53" fillId="0" borderId="16" xfId="409" applyNumberFormat="1" applyFont="1" applyBorder="1" applyAlignment="1">
      <alignment wrapText="1"/>
    </xf>
    <xf numFmtId="3" fontId="53" fillId="0" borderId="16" xfId="412" applyNumberFormat="1" applyFont="1" applyBorder="1"/>
    <xf numFmtId="1" fontId="53" fillId="0" borderId="0" xfId="412" applyNumberFormat="1" applyFont="1" applyBorder="1" applyAlignment="1">
      <alignment vertical="top" wrapText="1"/>
    </xf>
    <xf numFmtId="3" fontId="55" fillId="0" borderId="0" xfId="412" applyNumberFormat="1" applyFont="1" applyBorder="1" applyAlignment="1">
      <alignment horizontal="right"/>
    </xf>
    <xf numFmtId="3" fontId="53" fillId="0" borderId="0" xfId="0" applyNumberFormat="1" applyFont="1" applyFill="1" applyBorder="1" applyAlignment="1">
      <alignment horizontal="right" vertical="center" wrapText="1"/>
    </xf>
    <xf numFmtId="1" fontId="53" fillId="0" borderId="0" xfId="412" applyNumberFormat="1" applyFont="1"/>
    <xf numFmtId="0" fontId="53" fillId="0" borderId="11" xfId="0" applyFont="1" applyFill="1" applyBorder="1" applyAlignment="1">
      <alignment wrapText="1"/>
    </xf>
    <xf numFmtId="3" fontId="53" fillId="0" borderId="11" xfId="412" applyNumberFormat="1" applyFont="1" applyBorder="1" applyAlignment="1">
      <alignment horizontal="right"/>
    </xf>
    <xf numFmtId="0" fontId="53" fillId="0" borderId="11" xfId="0" applyFont="1" applyFill="1" applyBorder="1" applyAlignment="1">
      <alignment horizontal="right" wrapText="1"/>
    </xf>
    <xf numFmtId="1" fontId="53" fillId="0" borderId="11" xfId="412" applyNumberFormat="1" applyFont="1" applyBorder="1" applyAlignment="1">
      <alignment vertical="top"/>
    </xf>
    <xf numFmtId="0" fontId="53" fillId="0" borderId="11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412" applyNumberFormat="1" applyFont="1" applyBorder="1" applyAlignment="1">
      <alignment vertical="top" wrapText="1"/>
    </xf>
    <xf numFmtId="0" fontId="54" fillId="0" borderId="11" xfId="0" applyFont="1" applyBorder="1" applyAlignment="1">
      <alignment horizontal="left" vertical="center" wrapText="1"/>
    </xf>
    <xf numFmtId="3" fontId="55" fillId="0" borderId="0" xfId="0" applyNumberFormat="1" applyFont="1" applyAlignment="1">
      <alignment horizontal="right"/>
    </xf>
    <xf numFmtId="1" fontId="53" fillId="0" borderId="11" xfId="412" applyNumberFormat="1" applyFont="1" applyBorder="1"/>
    <xf numFmtId="0" fontId="53" fillId="0" borderId="0" xfId="410" applyFont="1" applyFill="1" applyBorder="1" applyAlignment="1">
      <alignment vertical="top" wrapText="1"/>
    </xf>
    <xf numFmtId="3" fontId="55" fillId="0" borderId="0" xfId="412" applyNumberFormat="1" applyFont="1" applyAlignment="1">
      <alignment horizontal="right"/>
    </xf>
    <xf numFmtId="0" fontId="53" fillId="0" borderId="16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horizontal="right" wrapText="1"/>
    </xf>
    <xf numFmtId="0" fontId="54" fillId="0" borderId="11" xfId="0" applyFont="1" applyFill="1" applyBorder="1" applyAlignment="1">
      <alignment wrapText="1"/>
    </xf>
    <xf numFmtId="0" fontId="54" fillId="0" borderId="11" xfId="0" applyFont="1" applyBorder="1" applyAlignment="1">
      <alignment wrapText="1"/>
    </xf>
    <xf numFmtId="1" fontId="53" fillId="0" borderId="18" xfId="412" applyNumberFormat="1" applyFont="1" applyBorder="1" applyAlignment="1">
      <alignment vertical="top" wrapText="1"/>
    </xf>
    <xf numFmtId="1" fontId="53" fillId="0" borderId="0" xfId="412" applyNumberFormat="1" applyFont="1" applyFill="1" applyBorder="1" applyAlignment="1">
      <alignment vertical="top" wrapText="1"/>
    </xf>
    <xf numFmtId="1" fontId="67" fillId="0" borderId="11" xfId="412" applyNumberFormat="1" applyFont="1" applyBorder="1" applyAlignment="1">
      <alignment horizontal="center" vertical="center" wrapText="1"/>
    </xf>
    <xf numFmtId="3" fontId="67" fillId="0" borderId="11" xfId="0" applyNumberFormat="1" applyFont="1" applyBorder="1"/>
    <xf numFmtId="3" fontId="53" fillId="0" borderId="11" xfId="0" applyNumberFormat="1" applyFont="1" applyBorder="1"/>
    <xf numFmtId="0" fontId="53" fillId="0" borderId="11" xfId="0" applyFont="1" applyBorder="1" applyAlignment="1">
      <alignment vertical="top" wrapText="1"/>
    </xf>
    <xf numFmtId="0" fontId="54" fillId="0" borderId="11" xfId="0" applyFont="1" applyBorder="1"/>
    <xf numFmtId="3" fontId="58" fillId="0" borderId="0" xfId="412" applyNumberFormat="1" applyFont="1" applyFill="1" applyBorder="1" applyAlignment="1">
      <alignment horizontal="right" wrapText="1"/>
    </xf>
    <xf numFmtId="3" fontId="55" fillId="0" borderId="0" xfId="412" applyNumberFormat="1" applyFont="1" applyFill="1" applyBorder="1" applyAlignment="1">
      <alignment horizontal="right" wrapText="1"/>
    </xf>
    <xf numFmtId="3" fontId="65" fillId="44" borderId="11" xfId="412" applyNumberFormat="1" applyFont="1" applyFill="1" applyBorder="1" applyAlignment="1">
      <alignment horizontal="right"/>
    </xf>
    <xf numFmtId="3" fontId="53" fillId="0" borderId="0" xfId="412" applyNumberFormat="1" applyFont="1" applyFill="1" applyBorder="1" applyAlignment="1">
      <alignment horizontal="right"/>
    </xf>
    <xf numFmtId="1" fontId="58" fillId="0" borderId="0" xfId="412" applyNumberFormat="1" applyFont="1" applyBorder="1"/>
    <xf numFmtId="1" fontId="55" fillId="43" borderId="0" xfId="412" applyNumberFormat="1" applyFont="1" applyFill="1" applyBorder="1" applyAlignment="1">
      <alignment wrapText="1"/>
    </xf>
    <xf numFmtId="0" fontId="55" fillId="43" borderId="0" xfId="0" applyFont="1" applyFill="1" applyBorder="1" applyAlignment="1">
      <alignment horizontal="left" vertical="center" wrapText="1"/>
    </xf>
    <xf numFmtId="3" fontId="55" fillId="43" borderId="0" xfId="412" applyNumberFormat="1" applyFont="1" applyFill="1" applyBorder="1" applyAlignment="1">
      <alignment horizontal="right"/>
    </xf>
    <xf numFmtId="1" fontId="53" fillId="0" borderId="11" xfId="412" applyNumberFormat="1" applyFont="1" applyBorder="1" applyAlignment="1">
      <alignment vertical="center" wrapText="1"/>
    </xf>
    <xf numFmtId="1" fontId="55" fillId="0" borderId="0" xfId="0" applyNumberFormat="1" applyFont="1" applyFill="1" applyBorder="1" applyAlignment="1">
      <alignment horizontal="left" vertical="center" wrapText="1"/>
    </xf>
    <xf numFmtId="3" fontId="53" fillId="0" borderId="11" xfId="0" applyNumberFormat="1" applyFont="1" applyBorder="1" applyAlignment="1">
      <alignment wrapText="1"/>
    </xf>
    <xf numFmtId="3" fontId="55" fillId="0" borderId="0" xfId="0" applyNumberFormat="1" applyFont="1" applyBorder="1" applyAlignment="1">
      <alignment horizontal="right"/>
    </xf>
    <xf numFmtId="3" fontId="55" fillId="0" borderId="11" xfId="0" applyNumberFormat="1" applyFont="1" applyBorder="1"/>
    <xf numFmtId="3" fontId="68" fillId="0" borderId="0" xfId="0" applyNumberFormat="1" applyFont="1"/>
    <xf numFmtId="1" fontId="69" fillId="0" borderId="15" xfId="412" applyNumberFormat="1" applyFont="1" applyFill="1" applyBorder="1" applyAlignment="1">
      <alignment wrapText="1"/>
    </xf>
    <xf numFmtId="1" fontId="70" fillId="43" borderId="16" xfId="412" applyNumberFormat="1" applyFont="1" applyFill="1" applyBorder="1" applyAlignment="1">
      <alignment horizontal="center" wrapText="1"/>
    </xf>
    <xf numFmtId="3" fontId="70" fillId="43" borderId="17" xfId="412" applyNumberFormat="1" applyFont="1" applyFill="1" applyBorder="1" applyAlignment="1">
      <alignment horizontal="center" wrapText="1"/>
    </xf>
    <xf numFmtId="1" fontId="65" fillId="0" borderId="18" xfId="412" applyNumberFormat="1" applyFont="1" applyFill="1" applyBorder="1" applyAlignment="1">
      <alignment horizontal="left"/>
    </xf>
    <xf numFmtId="1" fontId="65" fillId="0" borderId="22" xfId="412" applyNumberFormat="1" applyFont="1" applyFill="1" applyBorder="1" applyAlignment="1">
      <alignment horizontal="left"/>
    </xf>
    <xf numFmtId="1" fontId="53" fillId="44" borderId="11" xfId="412" applyNumberFormat="1" applyFont="1" applyFill="1" applyBorder="1" applyAlignment="1">
      <alignment horizontal="right"/>
    </xf>
    <xf numFmtId="1" fontId="65" fillId="0" borderId="0" xfId="412" applyNumberFormat="1" applyFont="1" applyFill="1" applyBorder="1" applyAlignment="1">
      <alignment horizontal="left"/>
    </xf>
    <xf numFmtId="1" fontId="53" fillId="0" borderId="0" xfId="412" applyNumberFormat="1" applyFont="1" applyFill="1" applyBorder="1"/>
    <xf numFmtId="3" fontId="53" fillId="0" borderId="16" xfId="412" applyNumberFormat="1" applyFont="1" applyFill="1" applyBorder="1" applyAlignment="1">
      <alignment horizontal="right"/>
    </xf>
    <xf numFmtId="3" fontId="53" fillId="0" borderId="16" xfId="412" applyNumberFormat="1" applyFont="1" applyBorder="1" applyAlignment="1">
      <alignment horizontal="right"/>
    </xf>
    <xf numFmtId="1" fontId="53" fillId="0" borderId="16" xfId="412" applyNumberFormat="1" applyFont="1" applyBorder="1" applyAlignment="1">
      <alignment vertical="center" wrapText="1"/>
    </xf>
    <xf numFmtId="0" fontId="53" fillId="0" borderId="11" xfId="0" applyFont="1" applyFill="1" applyBorder="1" applyAlignment="1">
      <alignment horizontal="right" vertical="center" wrapText="1"/>
    </xf>
    <xf numFmtId="0" fontId="54" fillId="0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right" vertical="center" wrapText="1"/>
    </xf>
    <xf numFmtId="3" fontId="53" fillId="0" borderId="0" xfId="0" applyNumberFormat="1" applyFont="1"/>
    <xf numFmtId="0" fontId="63" fillId="0" borderId="11" xfId="0" applyFont="1" applyBorder="1" applyAlignment="1">
      <alignment wrapText="1"/>
    </xf>
    <xf numFmtId="3" fontId="58" fillId="46" borderId="11" xfId="412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left" vertical="center" wrapText="1"/>
    </xf>
    <xf numFmtId="3" fontId="58" fillId="0" borderId="0" xfId="412" applyNumberFormat="1" applyFont="1" applyFill="1" applyBorder="1" applyAlignment="1">
      <alignment horizontal="right"/>
    </xf>
    <xf numFmtId="1" fontId="57" fillId="0" borderId="11" xfId="412" applyNumberFormat="1" applyFont="1" applyBorder="1" applyAlignment="1">
      <alignment vertical="top" wrapText="1"/>
    </xf>
    <xf numFmtId="3" fontId="57" fillId="43" borderId="11" xfId="0" applyNumberFormat="1" applyFont="1" applyFill="1" applyBorder="1" applyAlignment="1">
      <alignment horizontal="right" wrapText="1"/>
    </xf>
    <xf numFmtId="1" fontId="58" fillId="43" borderId="0" xfId="412" applyNumberFormat="1" applyFont="1" applyFill="1" applyBorder="1" applyAlignment="1">
      <alignment wrapText="1"/>
    </xf>
    <xf numFmtId="3" fontId="58" fillId="43" borderId="0" xfId="412" applyNumberFormat="1" applyFont="1" applyFill="1" applyBorder="1" applyAlignment="1">
      <alignment horizontal="right"/>
    </xf>
    <xf numFmtId="164" fontId="57" fillId="0" borderId="11" xfId="409" applyNumberFormat="1" applyFont="1" applyBorder="1" applyAlignment="1">
      <alignment wrapText="1"/>
    </xf>
    <xf numFmtId="3" fontId="57" fillId="0" borderId="11" xfId="412" applyNumberFormat="1" applyFont="1" applyBorder="1" applyAlignment="1">
      <alignment horizontal="right"/>
    </xf>
    <xf numFmtId="3" fontId="57" fillId="0" borderId="11" xfId="412" applyNumberFormat="1" applyFont="1" applyBorder="1"/>
    <xf numFmtId="0" fontId="58" fillId="43" borderId="0" xfId="0" applyFont="1" applyFill="1" applyBorder="1" applyAlignment="1">
      <alignment horizontal="left" vertical="center" wrapText="1"/>
    </xf>
    <xf numFmtId="1" fontId="57" fillId="0" borderId="11" xfId="412" applyNumberFormat="1" applyFont="1" applyBorder="1" applyAlignment="1">
      <alignment vertical="center" wrapText="1"/>
    </xf>
    <xf numFmtId="3" fontId="57" fillId="0" borderId="11" xfId="412" applyNumberFormat="1" applyFont="1" applyFill="1" applyBorder="1" applyAlignment="1">
      <alignment horizontal="right"/>
    </xf>
    <xf numFmtId="1" fontId="57" fillId="0" borderId="11" xfId="412" applyNumberFormat="1" applyFont="1" applyBorder="1" applyAlignment="1">
      <alignment vertical="top"/>
    </xf>
    <xf numFmtId="49" fontId="57" fillId="0" borderId="11" xfId="0" applyNumberFormat="1" applyFont="1" applyFill="1" applyBorder="1" applyAlignment="1">
      <alignment vertical="top" wrapText="1"/>
    </xf>
    <xf numFmtId="1" fontId="57" fillId="0" borderId="11" xfId="412" applyNumberFormat="1" applyFont="1" applyBorder="1" applyAlignment="1">
      <alignment horizontal="left" vertical="center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/>
    <xf numFmtId="0" fontId="57" fillId="0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left" vertical="top" wrapText="1"/>
    </xf>
    <xf numFmtId="164" fontId="57" fillId="0" borderId="11" xfId="0" applyNumberFormat="1" applyFont="1" applyBorder="1" applyAlignment="1">
      <alignment wrapText="1"/>
    </xf>
    <xf numFmtId="1" fontId="57" fillId="0" borderId="0" xfId="412" applyNumberFormat="1" applyFont="1" applyBorder="1" applyAlignment="1">
      <alignment wrapText="1"/>
    </xf>
    <xf numFmtId="1" fontId="57" fillId="43" borderId="0" xfId="412" applyNumberFormat="1" applyFont="1" applyFill="1" applyBorder="1" applyAlignment="1">
      <alignment wrapText="1"/>
    </xf>
    <xf numFmtId="1" fontId="58" fillId="43" borderId="0" xfId="412" applyNumberFormat="1" applyFont="1" applyFill="1" applyBorder="1" applyAlignment="1">
      <alignment horizontal="left" vertical="center" wrapText="1"/>
    </xf>
    <xf numFmtId="3" fontId="58" fillId="43" borderId="0" xfId="0" applyNumberFormat="1" applyFont="1" applyFill="1" applyBorder="1" applyAlignment="1">
      <alignment horizontal="right"/>
    </xf>
    <xf numFmtId="0" fontId="57" fillId="0" borderId="11" xfId="0" applyFont="1" applyBorder="1" applyAlignment="1">
      <alignment vertical="top" wrapText="1"/>
    </xf>
    <xf numFmtId="3" fontId="57" fillId="0" borderId="11" xfId="0" applyNumberFormat="1" applyFont="1" applyBorder="1"/>
    <xf numFmtId="0" fontId="63" fillId="0" borderId="0" xfId="0" applyFont="1" applyAlignment="1">
      <alignment wrapText="1"/>
    </xf>
    <xf numFmtId="1" fontId="53" fillId="0" borderId="0" xfId="412" applyNumberFormat="1" applyFont="1" applyAlignment="1">
      <alignment vertical="top" wrapText="1"/>
    </xf>
    <xf numFmtId="0" fontId="54" fillId="0" borderId="0" xfId="0" applyFont="1" applyAlignment="1">
      <alignment horizontal="left" vertical="center" wrapText="1"/>
    </xf>
    <xf numFmtId="3" fontId="53" fillId="0" borderId="11" xfId="0" applyNumberFormat="1" applyFont="1" applyFill="1" applyBorder="1" applyAlignment="1">
      <alignment horizontal="right" wrapText="1"/>
    </xf>
    <xf numFmtId="0" fontId="54" fillId="0" borderId="11" xfId="0" applyFont="1" applyFill="1" applyBorder="1" applyAlignment="1">
      <alignment horizontal="right" vertical="center" wrapText="1"/>
    </xf>
    <xf numFmtId="1" fontId="54" fillId="0" borderId="11" xfId="0" applyNumberFormat="1" applyFont="1" applyBorder="1" applyAlignment="1">
      <alignment horizontal="left" vertical="center" wrapText="1"/>
    </xf>
    <xf numFmtId="3" fontId="55" fillId="0" borderId="0" xfId="0" applyNumberFormat="1" applyFont="1"/>
    <xf numFmtId="1" fontId="53" fillId="0" borderId="0" xfId="412" applyNumberFormat="1" applyFont="1" applyBorder="1" applyAlignment="1">
      <alignment wrapText="1"/>
    </xf>
    <xf numFmtId="1" fontId="53" fillId="0" borderId="13" xfId="412" applyNumberFormat="1" applyFont="1" applyBorder="1" applyAlignment="1">
      <alignment wrapText="1"/>
    </xf>
    <xf numFmtId="1" fontId="55" fillId="0" borderId="13" xfId="0" applyNumberFormat="1" applyFont="1" applyFill="1" applyBorder="1" applyAlignment="1">
      <alignment horizontal="left" wrapText="1"/>
    </xf>
    <xf numFmtId="3" fontId="55" fillId="0" borderId="13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164" fontId="73" fillId="0" borderId="11" xfId="0" applyNumberFormat="1" applyFont="1" applyBorder="1" applyAlignment="1">
      <alignment wrapText="1"/>
    </xf>
    <xf numFmtId="1" fontId="53" fillId="0" borderId="11" xfId="412" applyNumberFormat="1" applyFont="1" applyFill="1" applyBorder="1" applyAlignment="1">
      <alignment vertical="center" wrapText="1"/>
    </xf>
    <xf numFmtId="1" fontId="53" fillId="0" borderId="11" xfId="412" applyNumberFormat="1" applyFont="1" applyFill="1" applyBorder="1" applyAlignment="1">
      <alignment horizontal="right" vertical="center" wrapText="1"/>
    </xf>
    <xf numFmtId="1" fontId="53" fillId="0" borderId="11" xfId="0" applyNumberFormat="1" applyFont="1" applyFill="1" applyBorder="1" applyAlignment="1">
      <alignment vertical="top" wrapText="1"/>
    </xf>
    <xf numFmtId="164" fontId="53" fillId="0" borderId="11" xfId="0" applyNumberFormat="1" applyFont="1" applyFill="1" applyBorder="1" applyAlignment="1">
      <alignment wrapText="1"/>
    </xf>
    <xf numFmtId="3" fontId="53" fillId="0" borderId="11" xfId="412" applyNumberFormat="1" applyFont="1" applyFill="1" applyBorder="1"/>
    <xf numFmtId="1" fontId="54" fillId="0" borderId="11" xfId="0" applyNumberFormat="1" applyFont="1" applyBorder="1" applyAlignment="1">
      <alignment vertical="center" wrapText="1"/>
    </xf>
    <xf numFmtId="1" fontId="55" fillId="0" borderId="13" xfId="412" applyNumberFormat="1" applyFont="1" applyBorder="1" applyAlignment="1">
      <alignment horizontal="left" vertical="center" wrapText="1"/>
    </xf>
    <xf numFmtId="3" fontId="55" fillId="0" borderId="13" xfId="412" applyNumberFormat="1" applyFont="1" applyFill="1" applyBorder="1" applyAlignment="1">
      <alignment horizontal="right"/>
    </xf>
    <xf numFmtId="3" fontId="67" fillId="0" borderId="11" xfId="412" applyNumberFormat="1" applyFont="1" applyFill="1" applyBorder="1" applyAlignment="1">
      <alignment horizontal="right"/>
    </xf>
    <xf numFmtId="1" fontId="58" fillId="0" borderId="14" xfId="412" applyNumberFormat="1" applyFont="1" applyFill="1" applyBorder="1" applyAlignment="1">
      <alignment wrapText="1"/>
    </xf>
    <xf numFmtId="3" fontId="57" fillId="0" borderId="13" xfId="412" applyNumberFormat="1" applyFont="1" applyBorder="1"/>
    <xf numFmtId="1" fontId="58" fillId="0" borderId="20" xfId="412" applyNumberFormat="1" applyFont="1" applyFill="1" applyBorder="1" applyAlignment="1">
      <alignment wrapText="1"/>
    </xf>
    <xf numFmtId="1" fontId="57" fillId="0" borderId="0" xfId="412" applyNumberFormat="1" applyFont="1" applyFill="1" applyBorder="1"/>
    <xf numFmtId="1" fontId="53" fillId="0" borderId="14" xfId="412" applyNumberFormat="1" applyFont="1" applyBorder="1" applyAlignment="1">
      <alignment vertical="top" wrapText="1"/>
    </xf>
    <xf numFmtId="1" fontId="55" fillId="0" borderId="14" xfId="0" applyNumberFormat="1" applyFont="1" applyFill="1" applyBorder="1" applyAlignment="1">
      <alignment horizontal="left" vertical="center" wrapText="1"/>
    </xf>
    <xf numFmtId="3" fontId="55" fillId="0" borderId="14" xfId="412" applyNumberFormat="1" applyFont="1" applyBorder="1" applyAlignment="1">
      <alignment horizontal="right"/>
    </xf>
    <xf numFmtId="1" fontId="54" fillId="0" borderId="11" xfId="412" applyNumberFormat="1" applyFont="1" applyBorder="1" applyAlignment="1">
      <alignment horizontal="left" vertical="center" wrapText="1"/>
    </xf>
    <xf numFmtId="3" fontId="53" fillId="0" borderId="11" xfId="412" applyNumberFormat="1" applyFont="1" applyBorder="1" applyAlignment="1"/>
    <xf numFmtId="1" fontId="53" fillId="0" borderId="13" xfId="412" applyNumberFormat="1" applyFont="1" applyBorder="1" applyAlignment="1">
      <alignment vertical="top" wrapText="1"/>
    </xf>
    <xf numFmtId="1" fontId="55" fillId="0" borderId="0" xfId="0" applyNumberFormat="1" applyFont="1" applyFill="1" applyBorder="1" applyAlignment="1">
      <alignment horizontal="center" wrapText="1"/>
    </xf>
    <xf numFmtId="164" fontId="55" fillId="0" borderId="13" xfId="0" applyNumberFormat="1" applyFont="1" applyBorder="1" applyAlignment="1">
      <alignment wrapText="1"/>
    </xf>
    <xf numFmtId="3" fontId="53" fillId="0" borderId="11" xfId="412" applyNumberFormat="1" applyFont="1" applyFill="1" applyBorder="1" applyAlignment="1"/>
    <xf numFmtId="1" fontId="53" fillId="0" borderId="13" xfId="412" applyNumberFormat="1" applyFont="1" applyFill="1" applyBorder="1" applyAlignment="1">
      <alignment vertical="top" wrapText="1"/>
    </xf>
    <xf numFmtId="1" fontId="55" fillId="0" borderId="13" xfId="0" applyNumberFormat="1" applyFont="1" applyFill="1" applyBorder="1" applyAlignment="1">
      <alignment horizontal="left" vertical="center" wrapText="1"/>
    </xf>
    <xf numFmtId="1" fontId="53" fillId="0" borderId="19" xfId="412" applyNumberFormat="1" applyFont="1" applyFill="1" applyBorder="1" applyAlignment="1">
      <alignment vertical="top" wrapText="1"/>
    </xf>
    <xf numFmtId="1" fontId="55" fillId="0" borderId="0" xfId="412" applyNumberFormat="1" applyFont="1" applyBorder="1" applyAlignment="1">
      <alignment horizontal="left" vertical="center" wrapText="1"/>
    </xf>
    <xf numFmtId="1" fontId="53" fillId="0" borderId="11" xfId="412" applyNumberFormat="1" applyFont="1" applyBorder="1" applyAlignment="1">
      <alignment wrapText="1"/>
    </xf>
    <xf numFmtId="0" fontId="67" fillId="0" borderId="11" xfId="0" applyFont="1" applyFill="1" applyBorder="1" applyAlignment="1">
      <alignment horizontal="center" vertical="center" wrapText="1"/>
    </xf>
    <xf numFmtId="1" fontId="54" fillId="0" borderId="11" xfId="412" applyNumberFormat="1" applyFont="1" applyBorder="1" applyAlignment="1">
      <alignment vertical="center" wrapText="1"/>
    </xf>
    <xf numFmtId="0" fontId="53" fillId="0" borderId="11" xfId="0" applyFont="1" applyFill="1" applyBorder="1" applyAlignment="1">
      <alignment vertical="top"/>
    </xf>
    <xf numFmtId="1" fontId="67" fillId="0" borderId="11" xfId="412" applyNumberFormat="1" applyFont="1" applyFill="1" applyBorder="1" applyAlignment="1">
      <alignment horizontal="center" vertical="center" wrapText="1"/>
    </xf>
    <xf numFmtId="3" fontId="53" fillId="0" borderId="11" xfId="0" applyNumberFormat="1" applyFont="1" applyBorder="1" applyAlignment="1">
      <alignment vertical="top" wrapText="1"/>
    </xf>
    <xf numFmtId="1" fontId="54" fillId="0" borderId="11" xfId="412" applyNumberFormat="1" applyFont="1" applyFill="1" applyBorder="1" applyAlignment="1">
      <alignment horizontal="left" vertical="center" wrapText="1"/>
    </xf>
    <xf numFmtId="1" fontId="53" fillId="44" borderId="11" xfId="0" applyNumberFormat="1" applyFont="1" applyFill="1" applyBorder="1" applyAlignment="1">
      <alignment horizontal="right"/>
    </xf>
    <xf numFmtId="1" fontId="53" fillId="0" borderId="23" xfId="412" applyNumberFormat="1" applyFont="1" applyFill="1" applyBorder="1" applyAlignment="1">
      <alignment horizontal="right"/>
    </xf>
    <xf numFmtId="1" fontId="57" fillId="0" borderId="20" xfId="412" applyNumberFormat="1" applyFont="1" applyFill="1" applyBorder="1"/>
    <xf numFmtId="1" fontId="53" fillId="0" borderId="11" xfId="0" applyNumberFormat="1" applyFont="1" applyFill="1" applyBorder="1" applyAlignment="1">
      <alignment horizontal="left" wrapText="1"/>
    </xf>
    <xf numFmtId="3" fontId="53" fillId="0" borderId="16" xfId="0" applyNumberFormat="1" applyFont="1" applyBorder="1" applyAlignment="1">
      <alignment horizontal="right"/>
    </xf>
    <xf numFmtId="1" fontId="53" fillId="0" borderId="19" xfId="412" applyNumberFormat="1" applyFont="1" applyBorder="1" applyAlignment="1">
      <alignment wrapText="1"/>
    </xf>
    <xf numFmtId="1" fontId="55" fillId="0" borderId="13" xfId="412" applyNumberFormat="1" applyFont="1" applyBorder="1" applyAlignment="1">
      <alignment horizontal="left" wrapText="1"/>
    </xf>
    <xf numFmtId="1" fontId="53" fillId="0" borderId="19" xfId="412" applyNumberFormat="1" applyFont="1" applyBorder="1" applyAlignment="1">
      <alignment vertical="top" wrapText="1"/>
    </xf>
    <xf numFmtId="1" fontId="54" fillId="0" borderId="11" xfId="412" applyNumberFormat="1" applyFont="1" applyBorder="1" applyAlignment="1">
      <alignment wrapText="1"/>
    </xf>
    <xf numFmtId="1" fontId="54" fillId="0" borderId="11" xfId="412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0" borderId="0" xfId="410" applyFont="1" applyFill="1" applyBorder="1" applyAlignment="1">
      <alignment wrapText="1"/>
    </xf>
    <xf numFmtId="1" fontId="53" fillId="0" borderId="19" xfId="412" applyNumberFormat="1" applyFont="1" applyFill="1" applyBorder="1" applyAlignment="1">
      <alignment wrapText="1"/>
    </xf>
    <xf numFmtId="1" fontId="55" fillId="0" borderId="13" xfId="412" applyNumberFormat="1" applyFont="1" applyFill="1" applyBorder="1" applyAlignment="1">
      <alignment horizontal="left" wrapText="1"/>
    </xf>
    <xf numFmtId="3" fontId="55" fillId="0" borderId="13" xfId="0" applyNumberFormat="1" applyFont="1" applyFill="1" applyBorder="1" applyAlignment="1">
      <alignment horizontal="right"/>
    </xf>
    <xf numFmtId="3" fontId="53" fillId="0" borderId="11" xfId="412" applyNumberFormat="1" applyFont="1" applyFill="1" applyBorder="1" applyAlignment="1" applyProtection="1">
      <alignment horizontal="right"/>
      <protection locked="0"/>
    </xf>
    <xf numFmtId="0" fontId="63" fillId="0" borderId="0" xfId="0" applyFont="1" applyBorder="1"/>
    <xf numFmtId="1" fontId="58" fillId="0" borderId="0" xfId="412" applyNumberFormat="1" applyFont="1" applyFill="1" applyBorder="1" applyAlignment="1">
      <alignment horizontal="left"/>
    </xf>
    <xf numFmtId="1" fontId="57" fillId="44" borderId="11" xfId="412" applyNumberFormat="1" applyFont="1" applyFill="1" applyBorder="1" applyAlignment="1">
      <alignment horizontal="right"/>
    </xf>
    <xf numFmtId="3" fontId="57" fillId="44" borderId="11" xfId="412" applyNumberFormat="1" applyFont="1" applyFill="1" applyBorder="1" applyAlignment="1">
      <alignment horizontal="right"/>
    </xf>
    <xf numFmtId="3" fontId="57" fillId="0" borderId="0" xfId="412" applyNumberFormat="1" applyFont="1" applyFill="1" applyBorder="1" applyAlignment="1">
      <alignment horizontal="right"/>
    </xf>
    <xf numFmtId="1" fontId="57" fillId="0" borderId="13" xfId="412" applyNumberFormat="1" applyFont="1" applyFill="1" applyBorder="1" applyAlignment="1">
      <alignment wrapText="1"/>
    </xf>
    <xf numFmtId="1" fontId="58" fillId="0" borderId="13" xfId="412" applyNumberFormat="1" applyFont="1" applyFill="1" applyBorder="1" applyAlignment="1">
      <alignment horizontal="left" wrapText="1"/>
    </xf>
    <xf numFmtId="3" fontId="58" fillId="0" borderId="13" xfId="0" applyNumberFormat="1" applyFont="1" applyFill="1" applyBorder="1" applyAlignment="1">
      <alignment horizontal="right"/>
    </xf>
    <xf numFmtId="1" fontId="72" fillId="0" borderId="11" xfId="412" applyNumberFormat="1" applyFont="1" applyBorder="1" applyAlignment="1">
      <alignment vertical="center" wrapText="1"/>
    </xf>
    <xf numFmtId="3" fontId="57" fillId="0" borderId="11" xfId="0" applyNumberFormat="1" applyFont="1" applyFill="1" applyBorder="1" applyAlignment="1">
      <alignment horizontal="right"/>
    </xf>
    <xf numFmtId="1" fontId="57" fillId="0" borderId="11" xfId="412" applyNumberFormat="1" applyFont="1" applyBorder="1" applyAlignment="1">
      <alignment wrapText="1"/>
    </xf>
    <xf numFmtId="1" fontId="57" fillId="0" borderId="11" xfId="412" applyNumberFormat="1" applyFont="1" applyBorder="1" applyAlignment="1">
      <alignment horizontal="right" vertical="center" wrapText="1"/>
    </xf>
    <xf numFmtId="0" fontId="51" fillId="0" borderId="0" xfId="0" applyFont="1"/>
    <xf numFmtId="3" fontId="10" fillId="0" borderId="11" xfId="412" applyNumberFormat="1" applyFont="1" applyFill="1" applyBorder="1" applyAlignment="1">
      <alignment horizontal="right" wrapText="1"/>
    </xf>
    <xf numFmtId="164" fontId="53" fillId="0" borderId="13" xfId="0" applyNumberFormat="1" applyFont="1" applyFill="1" applyBorder="1" applyAlignment="1">
      <alignment wrapText="1"/>
    </xf>
    <xf numFmtId="0" fontId="54" fillId="0" borderId="16" xfId="0" applyFont="1" applyFill="1" applyBorder="1" applyAlignment="1">
      <alignment horizontal="left" wrapText="1"/>
    </xf>
    <xf numFmtId="1" fontId="53" fillId="0" borderId="15" xfId="412" applyNumberFormat="1" applyFont="1" applyFill="1" applyBorder="1" applyAlignment="1">
      <alignment vertical="top" wrapText="1"/>
    </xf>
    <xf numFmtId="0" fontId="53" fillId="0" borderId="15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wrapText="1"/>
    </xf>
    <xf numFmtId="3" fontId="53" fillId="0" borderId="15" xfId="412" applyNumberFormat="1" applyFont="1" applyFill="1" applyBorder="1" applyAlignment="1">
      <alignment horizontal="right"/>
    </xf>
    <xf numFmtId="1" fontId="66" fillId="44" borderId="18" xfId="412" applyNumberFormat="1" applyFont="1" applyFill="1" applyBorder="1" applyAlignment="1">
      <alignment horizontal="left"/>
    </xf>
    <xf numFmtId="1" fontId="66" fillId="44" borderId="22" xfId="412" applyNumberFormat="1" applyFont="1" applyFill="1" applyBorder="1" applyAlignment="1">
      <alignment horizontal="left"/>
    </xf>
    <xf numFmtId="3" fontId="15" fillId="0" borderId="11" xfId="412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wrapText="1"/>
    </xf>
    <xf numFmtId="3" fontId="10" fillId="0" borderId="0" xfId="412" applyNumberFormat="1" applyFont="1" applyBorder="1"/>
    <xf numFmtId="1" fontId="10" fillId="0" borderId="11" xfId="0" applyNumberFormat="1" applyFont="1" applyFill="1" applyBorder="1" applyAlignment="1">
      <alignment horizontal="right"/>
    </xf>
    <xf numFmtId="3" fontId="53" fillId="0" borderId="0" xfId="412" applyNumberFormat="1" applyFont="1" applyBorder="1"/>
    <xf numFmtId="0" fontId="53" fillId="0" borderId="0" xfId="0" applyFont="1" applyFill="1" applyBorder="1" applyAlignment="1">
      <alignment vertical="center" wrapText="1"/>
    </xf>
    <xf numFmtId="164" fontId="53" fillId="0" borderId="0" xfId="409" applyNumberFormat="1" applyFont="1" applyBorder="1" applyAlignment="1">
      <alignment wrapText="1"/>
    </xf>
    <xf numFmtId="3" fontId="0" fillId="47" borderId="11" xfId="0" applyNumberFormat="1" applyFill="1" applyBorder="1" applyAlignment="1">
      <alignment horizontal="right" vertical="center" wrapText="1"/>
    </xf>
    <xf numFmtId="1" fontId="12" fillId="0" borderId="11" xfId="412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" fontId="12" fillId="0" borderId="11" xfId="412" applyNumberFormat="1" applyFont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right"/>
    </xf>
    <xf numFmtId="1" fontId="15" fillId="0" borderId="11" xfId="412" applyNumberFormat="1" applyFont="1" applyFill="1" applyBorder="1" applyAlignment="1" applyProtection="1">
      <alignment vertical="center" wrapText="1"/>
    </xf>
    <xf numFmtId="3" fontId="10" fillId="0" borderId="0" xfId="412" applyNumberFormat="1" applyFont="1" applyBorder="1" applyAlignment="1">
      <alignment horizontal="right"/>
    </xf>
    <xf numFmtId="0" fontId="9" fillId="46" borderId="11" xfId="0" applyFont="1" applyFill="1" applyBorder="1" applyAlignment="1">
      <alignment horizontal="left" wrapText="1"/>
    </xf>
    <xf numFmtId="0" fontId="10" fillId="46" borderId="11" xfId="0" applyFont="1" applyFill="1" applyBorder="1" applyAlignment="1">
      <alignment horizontal="left" wrapText="1"/>
    </xf>
    <xf numFmtId="1" fontId="8" fillId="0" borderId="0" xfId="412" applyNumberFormat="1" applyFont="1" applyAlignment="1">
      <alignment horizontal="center" wrapText="1"/>
    </xf>
    <xf numFmtId="1" fontId="5" fillId="0" borderId="13" xfId="412" applyNumberFormat="1" applyFont="1" applyFill="1" applyBorder="1" applyAlignment="1">
      <alignment horizontal="center" wrapText="1"/>
    </xf>
    <xf numFmtId="1" fontId="5" fillId="0" borderId="17" xfId="412" applyNumberFormat="1" applyFont="1" applyFill="1" applyBorder="1" applyAlignment="1">
      <alignment horizontal="center" wrapText="1"/>
    </xf>
    <xf numFmtId="1" fontId="13" fillId="44" borderId="11" xfId="412" applyNumberFormat="1" applyFont="1" applyFill="1" applyBorder="1" applyAlignment="1">
      <alignment horizontal="left" wrapText="1"/>
    </xf>
    <xf numFmtId="0" fontId="9" fillId="45" borderId="11" xfId="0" applyFont="1" applyFill="1" applyBorder="1" applyAlignment="1">
      <alignment horizontal="left" wrapText="1"/>
    </xf>
    <xf numFmtId="3" fontId="49" fillId="43" borderId="15" xfId="412" applyNumberFormat="1" applyFont="1" applyFill="1" applyBorder="1" applyAlignment="1">
      <alignment horizontal="center" vertical="center" wrapText="1"/>
    </xf>
    <xf numFmtId="3" fontId="49" fillId="43" borderId="16" xfId="412" applyNumberFormat="1" applyFont="1" applyFill="1" applyBorder="1" applyAlignment="1">
      <alignment horizontal="center" vertical="center" wrapText="1"/>
    </xf>
    <xf numFmtId="1" fontId="14" fillId="44" borderId="11" xfId="412" applyNumberFormat="1" applyFont="1" applyFill="1" applyBorder="1" applyAlignment="1">
      <alignment horizontal="right"/>
    </xf>
    <xf numFmtId="1" fontId="13" fillId="48" borderId="11" xfId="412" applyNumberFormat="1" applyFont="1" applyFill="1" applyBorder="1" applyAlignment="1">
      <alignment horizontal="left"/>
    </xf>
    <xf numFmtId="3" fontId="4" fillId="43" borderId="15" xfId="412" applyNumberFormat="1" applyFont="1" applyFill="1" applyBorder="1" applyAlignment="1">
      <alignment horizontal="center" wrapText="1"/>
    </xf>
    <xf numFmtId="3" fontId="4" fillId="43" borderId="16" xfId="412" applyNumberFormat="1" applyFont="1" applyFill="1" applyBorder="1" applyAlignment="1">
      <alignment horizontal="center" wrapText="1"/>
    </xf>
    <xf numFmtId="1" fontId="13" fillId="44" borderId="11" xfId="412" applyNumberFormat="1" applyFont="1" applyFill="1" applyBorder="1" applyAlignment="1">
      <alignment horizontal="left"/>
    </xf>
    <xf numFmtId="0" fontId="55" fillId="46" borderId="11" xfId="0" applyFont="1" applyFill="1" applyBorder="1" applyAlignment="1">
      <alignment horizontal="left" wrapText="1"/>
    </xf>
    <xf numFmtId="1" fontId="62" fillId="0" borderId="13" xfId="412" applyNumberFormat="1" applyFont="1" applyFill="1" applyBorder="1" applyAlignment="1">
      <alignment horizontal="center" wrapText="1"/>
    </xf>
    <xf numFmtId="1" fontId="62" fillId="0" borderId="17" xfId="412" applyNumberFormat="1" applyFont="1" applyFill="1" applyBorder="1" applyAlignment="1">
      <alignment horizontal="center" wrapText="1"/>
    </xf>
    <xf numFmtId="1" fontId="64" fillId="44" borderId="11" xfId="412" applyNumberFormat="1" applyFont="1" applyFill="1" applyBorder="1" applyAlignment="1">
      <alignment horizontal="right"/>
    </xf>
    <xf numFmtId="1" fontId="66" fillId="44" borderId="11" xfId="412" applyNumberFormat="1" applyFont="1" applyFill="1" applyBorder="1" applyAlignment="1">
      <alignment horizontal="left"/>
    </xf>
    <xf numFmtId="1" fontId="65" fillId="0" borderId="0" xfId="412" applyNumberFormat="1" applyFont="1" applyAlignment="1">
      <alignment horizontal="center" wrapText="1"/>
    </xf>
    <xf numFmtId="0" fontId="58" fillId="46" borderId="11" xfId="0" applyFont="1" applyFill="1" applyBorder="1" applyAlignment="1">
      <alignment horizontal="left" wrapText="1"/>
    </xf>
    <xf numFmtId="1" fontId="70" fillId="0" borderId="13" xfId="412" applyNumberFormat="1" applyFont="1" applyFill="1" applyBorder="1" applyAlignment="1">
      <alignment horizontal="center" wrapText="1"/>
    </xf>
    <xf numFmtId="1" fontId="70" fillId="0" borderId="17" xfId="412" applyNumberFormat="1" applyFont="1" applyFill="1" applyBorder="1" applyAlignment="1">
      <alignment horizontal="center" wrapText="1"/>
    </xf>
    <xf numFmtId="1" fontId="71" fillId="44" borderId="11" xfId="412" applyNumberFormat="1" applyFont="1" applyFill="1" applyBorder="1" applyAlignment="1">
      <alignment horizontal="right"/>
    </xf>
    <xf numFmtId="1" fontId="65" fillId="44" borderId="11" xfId="412" applyNumberFormat="1" applyFont="1" applyFill="1" applyBorder="1" applyAlignment="1">
      <alignment horizontal="left"/>
    </xf>
    <xf numFmtId="0" fontId="14" fillId="44" borderId="11" xfId="0" applyFont="1" applyFill="1" applyBorder="1" applyAlignment="1">
      <alignment horizontal="right"/>
    </xf>
    <xf numFmtId="0" fontId="9" fillId="46" borderId="19" xfId="0" applyFont="1" applyFill="1" applyBorder="1" applyAlignment="1">
      <alignment horizontal="left" wrapText="1"/>
    </xf>
    <xf numFmtId="0" fontId="9" fillId="46" borderId="17" xfId="0" applyFont="1" applyFill="1" applyBorder="1" applyAlignment="1">
      <alignment horizontal="left" wrapText="1"/>
    </xf>
    <xf numFmtId="1" fontId="49" fillId="0" borderId="13" xfId="412" applyNumberFormat="1" applyFont="1" applyFill="1" applyBorder="1" applyAlignment="1">
      <alignment horizontal="center" wrapText="1"/>
    </xf>
    <xf numFmtId="1" fontId="49" fillId="0" borderId="17" xfId="412" applyNumberFormat="1" applyFont="1" applyFill="1" applyBorder="1" applyAlignment="1">
      <alignment horizontal="center" wrapText="1"/>
    </xf>
    <xf numFmtId="0" fontId="50" fillId="44" borderId="11" xfId="0" applyFont="1" applyFill="1" applyBorder="1" applyAlignment="1">
      <alignment horizontal="right"/>
    </xf>
    <xf numFmtId="1" fontId="8" fillId="44" borderId="11" xfId="412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46" borderId="11" xfId="0" applyFont="1" applyFill="1" applyBorder="1" applyAlignment="1">
      <alignment horizontal="left" wrapText="1"/>
    </xf>
  </cellXfs>
  <cellStyles count="47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10" xfId="22"/>
    <cellStyle name="Accent1 11" xfId="23"/>
    <cellStyle name="Accent1 12" xfId="24"/>
    <cellStyle name="Accent1 13" xfId="25"/>
    <cellStyle name="Accent1 14" xfId="26"/>
    <cellStyle name="Accent1 15" xfId="27"/>
    <cellStyle name="Accent1 16" xfId="28"/>
    <cellStyle name="Accent1 17" xfId="29"/>
    <cellStyle name="Accent1 18" xfId="30"/>
    <cellStyle name="Accent1 19" xfId="31"/>
    <cellStyle name="Accent1 2" xfId="32"/>
    <cellStyle name="Accent1 20" xfId="33"/>
    <cellStyle name="Accent1 21" xfId="34"/>
    <cellStyle name="Accent1 22" xfId="35"/>
    <cellStyle name="Accent1 23" xfId="36"/>
    <cellStyle name="Accent1 24" xfId="37"/>
    <cellStyle name="Accent1 25" xfId="38"/>
    <cellStyle name="Accent1 26" xfId="39"/>
    <cellStyle name="Accent1 27" xfId="40"/>
    <cellStyle name="Accent1 28" xfId="41"/>
    <cellStyle name="Accent1 29" xfId="42"/>
    <cellStyle name="Accent1 3" xfId="43"/>
    <cellStyle name="Accent1 30" xfId="44"/>
    <cellStyle name="Accent1 31" xfId="45"/>
    <cellStyle name="Accent1 32" xfId="46"/>
    <cellStyle name="Accent1 33" xfId="47"/>
    <cellStyle name="Accent1 34" xfId="48"/>
    <cellStyle name="Accent1 35" xfId="49"/>
    <cellStyle name="Accent1 36" xfId="50"/>
    <cellStyle name="Accent1 37" xfId="51"/>
    <cellStyle name="Accent1 38" xfId="52"/>
    <cellStyle name="Accent1 39" xfId="53"/>
    <cellStyle name="Accent1 4" xfId="54"/>
    <cellStyle name="Accent1 40" xfId="55"/>
    <cellStyle name="Accent1 41" xfId="56"/>
    <cellStyle name="Accent1 42" xfId="57"/>
    <cellStyle name="Accent1 43" xfId="58"/>
    <cellStyle name="Accent1 44" xfId="59"/>
    <cellStyle name="Accent1 45" xfId="60"/>
    <cellStyle name="Accent1 46" xfId="61"/>
    <cellStyle name="Accent1 47" xfId="62"/>
    <cellStyle name="Accent1 48" xfId="63"/>
    <cellStyle name="Accent1 49" xfId="64"/>
    <cellStyle name="Accent1 5" xfId="65"/>
    <cellStyle name="Accent1 50" xfId="66"/>
    <cellStyle name="Accent1 51" xfId="67"/>
    <cellStyle name="Accent1 52" xfId="68"/>
    <cellStyle name="Accent1 53" xfId="69"/>
    <cellStyle name="Accent1 54" xfId="70"/>
    <cellStyle name="Accent1 55" xfId="71"/>
    <cellStyle name="Accent1 56" xfId="72"/>
    <cellStyle name="Accent1 57" xfId="73"/>
    <cellStyle name="Accent1 58" xfId="74"/>
    <cellStyle name="Accent1 59" xfId="75"/>
    <cellStyle name="Accent1 6" xfId="76"/>
    <cellStyle name="Accent1 60" xfId="77"/>
    <cellStyle name="Accent1 7" xfId="78"/>
    <cellStyle name="Accent1 8" xfId="79"/>
    <cellStyle name="Accent1 9" xfId="80"/>
    <cellStyle name="Accent2 - 20%" xfId="81"/>
    <cellStyle name="Accent2 - 40%" xfId="82"/>
    <cellStyle name="Accent2 - 60%" xfId="83"/>
    <cellStyle name="Accent2 10" xfId="84"/>
    <cellStyle name="Accent2 11" xfId="85"/>
    <cellStyle name="Accent2 12" xfId="86"/>
    <cellStyle name="Accent2 13" xfId="87"/>
    <cellStyle name="Accent2 14" xfId="88"/>
    <cellStyle name="Accent2 15" xfId="89"/>
    <cellStyle name="Accent2 16" xfId="90"/>
    <cellStyle name="Accent2 17" xfId="91"/>
    <cellStyle name="Accent2 18" xfId="92"/>
    <cellStyle name="Accent2 19" xfId="93"/>
    <cellStyle name="Accent2 2" xfId="94"/>
    <cellStyle name="Accent2 20" xfId="95"/>
    <cellStyle name="Accent2 21" xfId="96"/>
    <cellStyle name="Accent2 22" xfId="97"/>
    <cellStyle name="Accent2 23" xfId="98"/>
    <cellStyle name="Accent2 24" xfId="99"/>
    <cellStyle name="Accent2 25" xfId="100"/>
    <cellStyle name="Accent2 26" xfId="101"/>
    <cellStyle name="Accent2 27" xfId="102"/>
    <cellStyle name="Accent2 28" xfId="103"/>
    <cellStyle name="Accent2 29" xfId="104"/>
    <cellStyle name="Accent2 3" xfId="105"/>
    <cellStyle name="Accent2 30" xfId="106"/>
    <cellStyle name="Accent2 31" xfId="107"/>
    <cellStyle name="Accent2 32" xfId="108"/>
    <cellStyle name="Accent2 33" xfId="109"/>
    <cellStyle name="Accent2 34" xfId="110"/>
    <cellStyle name="Accent2 35" xfId="111"/>
    <cellStyle name="Accent2 36" xfId="112"/>
    <cellStyle name="Accent2 37" xfId="113"/>
    <cellStyle name="Accent2 38" xfId="114"/>
    <cellStyle name="Accent2 39" xfId="115"/>
    <cellStyle name="Accent2 4" xfId="116"/>
    <cellStyle name="Accent2 40" xfId="117"/>
    <cellStyle name="Accent2 41" xfId="118"/>
    <cellStyle name="Accent2 42" xfId="119"/>
    <cellStyle name="Accent2 43" xfId="120"/>
    <cellStyle name="Accent2 44" xfId="121"/>
    <cellStyle name="Accent2 45" xfId="122"/>
    <cellStyle name="Accent2 46" xfId="123"/>
    <cellStyle name="Accent2 47" xfId="124"/>
    <cellStyle name="Accent2 48" xfId="125"/>
    <cellStyle name="Accent2 49" xfId="126"/>
    <cellStyle name="Accent2 5" xfId="127"/>
    <cellStyle name="Accent2 50" xfId="128"/>
    <cellStyle name="Accent2 51" xfId="129"/>
    <cellStyle name="Accent2 52" xfId="130"/>
    <cellStyle name="Accent2 53" xfId="131"/>
    <cellStyle name="Accent2 54" xfId="132"/>
    <cellStyle name="Accent2 55" xfId="133"/>
    <cellStyle name="Accent2 56" xfId="134"/>
    <cellStyle name="Accent2 57" xfId="135"/>
    <cellStyle name="Accent2 58" xfId="136"/>
    <cellStyle name="Accent2 59" xfId="137"/>
    <cellStyle name="Accent2 6" xfId="138"/>
    <cellStyle name="Accent2 60" xfId="139"/>
    <cellStyle name="Accent2 7" xfId="140"/>
    <cellStyle name="Accent2 8" xfId="141"/>
    <cellStyle name="Accent2 9" xfId="142"/>
    <cellStyle name="Accent3 - 20%" xfId="143"/>
    <cellStyle name="Accent3 - 40%" xfId="144"/>
    <cellStyle name="Accent3 - 60%" xfId="145"/>
    <cellStyle name="Accent3 10" xfId="146"/>
    <cellStyle name="Accent3 11" xfId="147"/>
    <cellStyle name="Accent3 12" xfId="148"/>
    <cellStyle name="Accent3 13" xfId="149"/>
    <cellStyle name="Accent3 14" xfId="150"/>
    <cellStyle name="Accent3 15" xfId="151"/>
    <cellStyle name="Accent3 16" xfId="152"/>
    <cellStyle name="Accent3 17" xfId="153"/>
    <cellStyle name="Accent3 18" xfId="154"/>
    <cellStyle name="Accent3 19" xfId="155"/>
    <cellStyle name="Accent3 2" xfId="156"/>
    <cellStyle name="Accent3 20" xfId="157"/>
    <cellStyle name="Accent3 21" xfId="158"/>
    <cellStyle name="Accent3 22" xfId="159"/>
    <cellStyle name="Accent3 23" xfId="160"/>
    <cellStyle name="Accent3 24" xfId="161"/>
    <cellStyle name="Accent3 25" xfId="162"/>
    <cellStyle name="Accent3 26" xfId="163"/>
    <cellStyle name="Accent3 27" xfId="164"/>
    <cellStyle name="Accent3 28" xfId="165"/>
    <cellStyle name="Accent3 29" xfId="166"/>
    <cellStyle name="Accent3 3" xfId="167"/>
    <cellStyle name="Accent3 30" xfId="168"/>
    <cellStyle name="Accent3 31" xfId="169"/>
    <cellStyle name="Accent3 32" xfId="170"/>
    <cellStyle name="Accent3 33" xfId="171"/>
    <cellStyle name="Accent3 34" xfId="172"/>
    <cellStyle name="Accent3 35" xfId="173"/>
    <cellStyle name="Accent3 36" xfId="174"/>
    <cellStyle name="Accent3 37" xfId="175"/>
    <cellStyle name="Accent3 38" xfId="176"/>
    <cellStyle name="Accent3 39" xfId="177"/>
    <cellStyle name="Accent3 4" xfId="178"/>
    <cellStyle name="Accent3 40" xfId="179"/>
    <cellStyle name="Accent3 41" xfId="180"/>
    <cellStyle name="Accent3 42" xfId="181"/>
    <cellStyle name="Accent3 43" xfId="182"/>
    <cellStyle name="Accent3 44" xfId="183"/>
    <cellStyle name="Accent3 45" xfId="184"/>
    <cellStyle name="Accent3 46" xfId="185"/>
    <cellStyle name="Accent3 47" xfId="186"/>
    <cellStyle name="Accent3 48" xfId="187"/>
    <cellStyle name="Accent3 49" xfId="188"/>
    <cellStyle name="Accent3 5" xfId="189"/>
    <cellStyle name="Accent3 50" xfId="190"/>
    <cellStyle name="Accent3 51" xfId="191"/>
    <cellStyle name="Accent3 52" xfId="192"/>
    <cellStyle name="Accent3 53" xfId="193"/>
    <cellStyle name="Accent3 54" xfId="194"/>
    <cellStyle name="Accent3 55" xfId="195"/>
    <cellStyle name="Accent3 56" xfId="196"/>
    <cellStyle name="Accent3 57" xfId="197"/>
    <cellStyle name="Accent3 58" xfId="198"/>
    <cellStyle name="Accent3 59" xfId="199"/>
    <cellStyle name="Accent3 6" xfId="200"/>
    <cellStyle name="Accent3 60" xfId="201"/>
    <cellStyle name="Accent3 7" xfId="202"/>
    <cellStyle name="Accent3 8" xfId="203"/>
    <cellStyle name="Accent3 9" xfId="204"/>
    <cellStyle name="Accent4 - 20%" xfId="205"/>
    <cellStyle name="Accent4 - 40%" xfId="206"/>
    <cellStyle name="Accent4 - 60%" xfId="207"/>
    <cellStyle name="Accent4 10" xfId="208"/>
    <cellStyle name="Accent4 11" xfId="209"/>
    <cellStyle name="Accent4 12" xfId="210"/>
    <cellStyle name="Accent4 13" xfId="211"/>
    <cellStyle name="Accent4 14" xfId="212"/>
    <cellStyle name="Accent4 15" xfId="213"/>
    <cellStyle name="Accent4 16" xfId="214"/>
    <cellStyle name="Accent4 17" xfId="215"/>
    <cellStyle name="Accent4 18" xfId="216"/>
    <cellStyle name="Accent4 19" xfId="217"/>
    <cellStyle name="Accent4 2" xfId="218"/>
    <cellStyle name="Accent4 20" xfId="219"/>
    <cellStyle name="Accent4 21" xfId="220"/>
    <cellStyle name="Accent4 22" xfId="221"/>
    <cellStyle name="Accent4 23" xfId="222"/>
    <cellStyle name="Accent4 24" xfId="223"/>
    <cellStyle name="Accent4 25" xfId="224"/>
    <cellStyle name="Accent4 26" xfId="225"/>
    <cellStyle name="Accent4 27" xfId="226"/>
    <cellStyle name="Accent4 28" xfId="227"/>
    <cellStyle name="Accent4 29" xfId="228"/>
    <cellStyle name="Accent4 3" xfId="229"/>
    <cellStyle name="Accent4 30" xfId="230"/>
    <cellStyle name="Accent4 31" xfId="231"/>
    <cellStyle name="Accent4 32" xfId="232"/>
    <cellStyle name="Accent4 33" xfId="233"/>
    <cellStyle name="Accent4 34" xfId="234"/>
    <cellStyle name="Accent4 35" xfId="235"/>
    <cellStyle name="Accent4 36" xfId="236"/>
    <cellStyle name="Accent4 37" xfId="237"/>
    <cellStyle name="Accent4 38" xfId="238"/>
    <cellStyle name="Accent4 39" xfId="239"/>
    <cellStyle name="Accent4 4" xfId="240"/>
    <cellStyle name="Accent4 40" xfId="241"/>
    <cellStyle name="Accent4 41" xfId="242"/>
    <cellStyle name="Accent4 42" xfId="243"/>
    <cellStyle name="Accent4 43" xfId="244"/>
    <cellStyle name="Accent4 44" xfId="245"/>
    <cellStyle name="Accent4 45" xfId="246"/>
    <cellStyle name="Accent4 46" xfId="247"/>
    <cellStyle name="Accent4 47" xfId="248"/>
    <cellStyle name="Accent4 48" xfId="249"/>
    <cellStyle name="Accent4 49" xfId="250"/>
    <cellStyle name="Accent4 5" xfId="251"/>
    <cellStyle name="Accent4 50" xfId="252"/>
    <cellStyle name="Accent4 51" xfId="253"/>
    <cellStyle name="Accent4 52" xfId="254"/>
    <cellStyle name="Accent4 53" xfId="255"/>
    <cellStyle name="Accent4 54" xfId="256"/>
    <cellStyle name="Accent4 55" xfId="257"/>
    <cellStyle name="Accent4 56" xfId="258"/>
    <cellStyle name="Accent4 57" xfId="259"/>
    <cellStyle name="Accent4 58" xfId="260"/>
    <cellStyle name="Accent4 59" xfId="261"/>
    <cellStyle name="Accent4 6" xfId="262"/>
    <cellStyle name="Accent4 60" xfId="263"/>
    <cellStyle name="Accent4 7" xfId="264"/>
    <cellStyle name="Accent4 8" xfId="265"/>
    <cellStyle name="Accent4 9" xfId="266"/>
    <cellStyle name="Accent5 - 20%" xfId="267"/>
    <cellStyle name="Accent5 - 40%" xfId="268"/>
    <cellStyle name="Accent5 - 60%" xfId="269"/>
    <cellStyle name="Accent5 10" xfId="270"/>
    <cellStyle name="Accent5 11" xfId="271"/>
    <cellStyle name="Accent5 12" xfId="272"/>
    <cellStyle name="Accent5 13" xfId="273"/>
    <cellStyle name="Accent5 14" xfId="274"/>
    <cellStyle name="Accent5 15" xfId="275"/>
    <cellStyle name="Accent5 16" xfId="276"/>
    <cellStyle name="Accent5 17" xfId="277"/>
    <cellStyle name="Accent5 18" xfId="278"/>
    <cellStyle name="Accent5 19" xfId="279"/>
    <cellStyle name="Accent5 2" xfId="280"/>
    <cellStyle name="Accent5 20" xfId="281"/>
    <cellStyle name="Accent5 21" xfId="282"/>
    <cellStyle name="Accent5 22" xfId="283"/>
    <cellStyle name="Accent5 23" xfId="284"/>
    <cellStyle name="Accent5 24" xfId="285"/>
    <cellStyle name="Accent5 25" xfId="286"/>
    <cellStyle name="Accent5 26" xfId="287"/>
    <cellStyle name="Accent5 27" xfId="288"/>
    <cellStyle name="Accent5 28" xfId="289"/>
    <cellStyle name="Accent5 29" xfId="290"/>
    <cellStyle name="Accent5 3" xfId="291"/>
    <cellStyle name="Accent5 30" xfId="292"/>
    <cellStyle name="Accent5 31" xfId="293"/>
    <cellStyle name="Accent5 32" xfId="294"/>
    <cellStyle name="Accent5 33" xfId="295"/>
    <cellStyle name="Accent5 34" xfId="296"/>
    <cellStyle name="Accent5 35" xfId="297"/>
    <cellStyle name="Accent5 36" xfId="298"/>
    <cellStyle name="Accent5 37" xfId="299"/>
    <cellStyle name="Accent5 38" xfId="300"/>
    <cellStyle name="Accent5 39" xfId="301"/>
    <cellStyle name="Accent5 4" xfId="302"/>
    <cellStyle name="Accent5 40" xfId="303"/>
    <cellStyle name="Accent5 41" xfId="304"/>
    <cellStyle name="Accent5 42" xfId="305"/>
    <cellStyle name="Accent5 43" xfId="306"/>
    <cellStyle name="Accent5 44" xfId="307"/>
    <cellStyle name="Accent5 45" xfId="308"/>
    <cellStyle name="Accent5 46" xfId="309"/>
    <cellStyle name="Accent5 47" xfId="310"/>
    <cellStyle name="Accent5 48" xfId="311"/>
    <cellStyle name="Accent5 49" xfId="312"/>
    <cellStyle name="Accent5 5" xfId="313"/>
    <cellStyle name="Accent5 50" xfId="314"/>
    <cellStyle name="Accent5 51" xfId="315"/>
    <cellStyle name="Accent5 52" xfId="316"/>
    <cellStyle name="Accent5 53" xfId="317"/>
    <cellStyle name="Accent5 54" xfId="318"/>
    <cellStyle name="Accent5 55" xfId="319"/>
    <cellStyle name="Accent5 56" xfId="320"/>
    <cellStyle name="Accent5 57" xfId="321"/>
    <cellStyle name="Accent5 58" xfId="322"/>
    <cellStyle name="Accent5 59" xfId="323"/>
    <cellStyle name="Accent5 6" xfId="324"/>
    <cellStyle name="Accent5 60" xfId="325"/>
    <cellStyle name="Accent5 7" xfId="326"/>
    <cellStyle name="Accent5 8" xfId="327"/>
    <cellStyle name="Accent5 9" xfId="328"/>
    <cellStyle name="Accent6 - 20%" xfId="329"/>
    <cellStyle name="Accent6 - 40%" xfId="330"/>
    <cellStyle name="Accent6 - 60%" xfId="331"/>
    <cellStyle name="Accent6 10" xfId="332"/>
    <cellStyle name="Accent6 11" xfId="333"/>
    <cellStyle name="Accent6 12" xfId="334"/>
    <cellStyle name="Accent6 13" xfId="335"/>
    <cellStyle name="Accent6 14" xfId="336"/>
    <cellStyle name="Accent6 15" xfId="337"/>
    <cellStyle name="Accent6 16" xfId="338"/>
    <cellStyle name="Accent6 17" xfId="339"/>
    <cellStyle name="Accent6 18" xfId="340"/>
    <cellStyle name="Accent6 19" xfId="341"/>
    <cellStyle name="Accent6 2" xfId="342"/>
    <cellStyle name="Accent6 20" xfId="343"/>
    <cellStyle name="Accent6 21" xfId="344"/>
    <cellStyle name="Accent6 22" xfId="345"/>
    <cellStyle name="Accent6 23" xfId="346"/>
    <cellStyle name="Accent6 24" xfId="347"/>
    <cellStyle name="Accent6 25" xfId="348"/>
    <cellStyle name="Accent6 26" xfId="349"/>
    <cellStyle name="Accent6 27" xfId="350"/>
    <cellStyle name="Accent6 28" xfId="351"/>
    <cellStyle name="Accent6 29" xfId="352"/>
    <cellStyle name="Accent6 3" xfId="353"/>
    <cellStyle name="Accent6 30" xfId="354"/>
    <cellStyle name="Accent6 31" xfId="355"/>
    <cellStyle name="Accent6 32" xfId="356"/>
    <cellStyle name="Accent6 33" xfId="357"/>
    <cellStyle name="Accent6 34" xfId="358"/>
    <cellStyle name="Accent6 35" xfId="359"/>
    <cellStyle name="Accent6 36" xfId="360"/>
    <cellStyle name="Accent6 37" xfId="361"/>
    <cellStyle name="Accent6 38" xfId="362"/>
    <cellStyle name="Accent6 39" xfId="363"/>
    <cellStyle name="Accent6 4" xfId="364"/>
    <cellStyle name="Accent6 40" xfId="365"/>
    <cellStyle name="Accent6 41" xfId="366"/>
    <cellStyle name="Accent6 42" xfId="367"/>
    <cellStyle name="Accent6 43" xfId="368"/>
    <cellStyle name="Accent6 44" xfId="369"/>
    <cellStyle name="Accent6 45" xfId="370"/>
    <cellStyle name="Accent6 46" xfId="371"/>
    <cellStyle name="Accent6 47" xfId="372"/>
    <cellStyle name="Accent6 48" xfId="373"/>
    <cellStyle name="Accent6 49" xfId="374"/>
    <cellStyle name="Accent6 5" xfId="375"/>
    <cellStyle name="Accent6 50" xfId="376"/>
    <cellStyle name="Accent6 51" xfId="377"/>
    <cellStyle name="Accent6 52" xfId="378"/>
    <cellStyle name="Accent6 53" xfId="379"/>
    <cellStyle name="Accent6 54" xfId="380"/>
    <cellStyle name="Accent6 55" xfId="381"/>
    <cellStyle name="Accent6 56" xfId="382"/>
    <cellStyle name="Accent6 57" xfId="383"/>
    <cellStyle name="Accent6 58" xfId="384"/>
    <cellStyle name="Accent6 59" xfId="385"/>
    <cellStyle name="Accent6 6" xfId="386"/>
    <cellStyle name="Accent6 60" xfId="387"/>
    <cellStyle name="Accent6 7" xfId="388"/>
    <cellStyle name="Accent6 8" xfId="389"/>
    <cellStyle name="Accent6 9" xfId="390"/>
    <cellStyle name="Bad 2" xfId="391"/>
    <cellStyle name="Calculation 2" xfId="392"/>
    <cellStyle name="Check Cell 2" xfId="393"/>
    <cellStyle name="Emphasis 1" xfId="394"/>
    <cellStyle name="Emphasis 2" xfId="395"/>
    <cellStyle name="Emphasis 3" xfId="396"/>
    <cellStyle name="Explanatory Text 2" xfId="397"/>
    <cellStyle name="Good 2" xfId="398"/>
    <cellStyle name="Heading 1 2" xfId="399"/>
    <cellStyle name="Heading 2 2" xfId="400"/>
    <cellStyle name="Heading 3 2" xfId="401"/>
    <cellStyle name="Heading 4 2" xfId="402"/>
    <cellStyle name="Input 2" xfId="403"/>
    <cellStyle name="Linked Cell 2" xfId="404"/>
    <cellStyle name="Neutral 2" xfId="405"/>
    <cellStyle name="Normal" xfId="0" builtinId="0"/>
    <cellStyle name="Normal 2" xfId="406"/>
    <cellStyle name="Normal 2 2" xfId="407"/>
    <cellStyle name="Normal 3" xfId="408"/>
    <cellStyle name="Normal 4" xfId="409"/>
    <cellStyle name="Normal_F12__INVESTICIJAS_20051" xfId="410"/>
    <cellStyle name="Normal_F12_19 05 2005 18 15_ ar precizetiem proj kodiem" xfId="411"/>
    <cellStyle name="Normal_Investic2003" xfId="412"/>
    <cellStyle name="Note 2" xfId="413"/>
    <cellStyle name="Note 3" xfId="414"/>
    <cellStyle name="Output 2" xfId="415"/>
    <cellStyle name="Parastais_04_uz17_11_2006" xfId="416"/>
    <cellStyle name="Percent" xfId="417" builtinId="5"/>
    <cellStyle name="SAPBEXaggData" xfId="418"/>
    <cellStyle name="SAPBEXaggDataEmph" xfId="419"/>
    <cellStyle name="SAPBEXaggItem" xfId="420"/>
    <cellStyle name="SAPBEXaggItemX" xfId="421"/>
    <cellStyle name="SAPBEXchaText" xfId="422"/>
    <cellStyle name="SAPBEXexcBad7" xfId="423"/>
    <cellStyle name="SAPBEXexcBad8" xfId="424"/>
    <cellStyle name="SAPBEXexcBad9" xfId="425"/>
    <cellStyle name="SAPBEXexcCritical4" xfId="426"/>
    <cellStyle name="SAPBEXexcCritical5" xfId="427"/>
    <cellStyle name="SAPBEXexcCritical6" xfId="428"/>
    <cellStyle name="SAPBEXexcGood1" xfId="429"/>
    <cellStyle name="SAPBEXexcGood2" xfId="430"/>
    <cellStyle name="SAPBEXexcGood3" xfId="431"/>
    <cellStyle name="SAPBEXfilterDrill" xfId="432"/>
    <cellStyle name="SAPBEXfilterItem" xfId="433"/>
    <cellStyle name="SAPBEXfilterText" xfId="434"/>
    <cellStyle name="SAPBEXfilterText 2" xfId="435"/>
    <cellStyle name="SAPBEXformats" xfId="436"/>
    <cellStyle name="SAPBEXheaderItem" xfId="437"/>
    <cellStyle name="SAPBEXheaderItem 2" xfId="438"/>
    <cellStyle name="SAPBEXheaderText" xfId="439"/>
    <cellStyle name="SAPBEXheaderText 2" xfId="440"/>
    <cellStyle name="SAPBEXHLevel0" xfId="441"/>
    <cellStyle name="SAPBEXHLevel0 2" xfId="442"/>
    <cellStyle name="SAPBEXHLevel0X" xfId="443"/>
    <cellStyle name="SAPBEXHLevel0X 2" xfId="444"/>
    <cellStyle name="SAPBEXHLevel1" xfId="445"/>
    <cellStyle name="SAPBEXHLevel1 2" xfId="446"/>
    <cellStyle name="SAPBEXHLevel1X" xfId="447"/>
    <cellStyle name="SAPBEXHLevel1X 2" xfId="448"/>
    <cellStyle name="SAPBEXHLevel2" xfId="449"/>
    <cellStyle name="SAPBEXHLevel2 2" xfId="450"/>
    <cellStyle name="SAPBEXHLevel2X" xfId="451"/>
    <cellStyle name="SAPBEXHLevel2X 2" xfId="452"/>
    <cellStyle name="SAPBEXHLevel3" xfId="453"/>
    <cellStyle name="SAPBEXHLevel3 2" xfId="454"/>
    <cellStyle name="SAPBEXHLevel3X" xfId="455"/>
    <cellStyle name="SAPBEXHLevel3X 2" xfId="456"/>
    <cellStyle name="SAPBEXinputData" xfId="457"/>
    <cellStyle name="SAPBEXinputData 2" xfId="458"/>
    <cellStyle name="SAPBEXresData" xfId="459"/>
    <cellStyle name="SAPBEXresDataEmph" xfId="460"/>
    <cellStyle name="SAPBEXresItem" xfId="461"/>
    <cellStyle name="SAPBEXresItemX" xfId="462"/>
    <cellStyle name="SAPBEXstdData" xfId="463"/>
    <cellStyle name="SAPBEXstdDataEmph" xfId="464"/>
    <cellStyle name="SAPBEXstdItem" xfId="465"/>
    <cellStyle name="SAPBEXstdItemX" xfId="466"/>
    <cellStyle name="SAPBEXtitle" xfId="467"/>
    <cellStyle name="SAPBEXtitle 2" xfId="468"/>
    <cellStyle name="SAPBEXundefined" xfId="469"/>
    <cellStyle name="Sheet Title" xfId="470"/>
    <cellStyle name="Stils 1" xfId="471"/>
    <cellStyle name="Title 2" xfId="472"/>
    <cellStyle name="Total 2" xfId="473"/>
    <cellStyle name="Warning Text 2" xfId="4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"/>
  <sheetViews>
    <sheetView view="pageLayout" topLeftCell="A10" zoomScaleNormal="100" workbookViewId="0">
      <selection activeCell="A6" sqref="A6:C6"/>
    </sheetView>
  </sheetViews>
  <sheetFormatPr defaultColWidth="13.42578125" defaultRowHeight="12"/>
  <cols>
    <col min="1" max="1" width="16" style="44" customWidth="1"/>
    <col min="2" max="2" width="18.85546875" style="44" customWidth="1"/>
    <col min="3" max="3" width="49.5703125" style="44" customWidth="1"/>
    <col min="4" max="4" width="13.7109375" style="44" customWidth="1"/>
    <col min="5" max="5" width="14.7109375" style="44" customWidth="1"/>
    <col min="6" max="6" width="13.85546875" style="44" customWidth="1"/>
    <col min="7" max="7" width="15.7109375" style="44" customWidth="1"/>
    <col min="8" max="8" width="16.5703125" style="44" customWidth="1"/>
    <col min="9" max="16384" width="13.42578125" style="44"/>
  </cols>
  <sheetData>
    <row r="1" spans="1:8" s="110" customFormat="1" ht="14.25">
      <c r="A1" s="443" t="s">
        <v>321</v>
      </c>
      <c r="B1" s="443"/>
      <c r="C1" s="443"/>
      <c r="D1" s="443"/>
      <c r="E1" s="443"/>
      <c r="F1" s="443"/>
      <c r="G1" s="443"/>
    </row>
    <row r="2" spans="1:8" s="12" customFormat="1">
      <c r="A2" s="2"/>
      <c r="B2" s="2"/>
      <c r="C2" s="2"/>
      <c r="D2" s="3"/>
      <c r="E2" s="3"/>
      <c r="F2" s="3"/>
      <c r="G2" s="80" t="s">
        <v>77</v>
      </c>
    </row>
    <row r="3" spans="1:8" s="12" customFormat="1" ht="12" customHeight="1">
      <c r="A3" s="18"/>
      <c r="B3" s="18"/>
      <c r="C3" s="18"/>
      <c r="D3" s="444" t="s">
        <v>6</v>
      </c>
      <c r="E3" s="444"/>
      <c r="F3" s="445"/>
      <c r="G3" s="448" t="s">
        <v>319</v>
      </c>
    </row>
    <row r="4" spans="1:8" s="188" customFormat="1" ht="67.5">
      <c r="A4" s="184" t="s">
        <v>1</v>
      </c>
      <c r="B4" s="184" t="s">
        <v>2</v>
      </c>
      <c r="C4" s="185" t="s">
        <v>8</v>
      </c>
      <c r="D4" s="186" t="s">
        <v>67</v>
      </c>
      <c r="E4" s="187" t="s">
        <v>68</v>
      </c>
      <c r="F4" s="187" t="s">
        <v>232</v>
      </c>
      <c r="G4" s="449"/>
    </row>
    <row r="5" spans="1:8" s="110" customFormat="1">
      <c r="A5" s="5"/>
      <c r="B5" s="5"/>
      <c r="C5" s="5"/>
      <c r="D5" s="111"/>
      <c r="E5" s="111"/>
      <c r="F5" s="111"/>
    </row>
    <row r="6" spans="1:8" s="14" customFormat="1" ht="14.25">
      <c r="A6" s="446" t="s">
        <v>9</v>
      </c>
      <c r="B6" s="446"/>
      <c r="C6" s="446"/>
      <c r="D6" s="112">
        <f>SUM(D8+D28)</f>
        <v>79025252</v>
      </c>
      <c r="E6" s="112">
        <f t="shared" ref="E6:G6" si="0">SUM(E8+E28)</f>
        <v>1793773785</v>
      </c>
      <c r="F6" s="112">
        <f t="shared" si="0"/>
        <v>2658907</v>
      </c>
      <c r="G6" s="112">
        <f t="shared" si="0"/>
        <v>1875457944</v>
      </c>
      <c r="H6" s="113"/>
    </row>
    <row r="7" spans="1:8" s="14" customFormat="1">
      <c r="A7" s="2"/>
      <c r="B7" s="2"/>
      <c r="C7" s="9"/>
      <c r="D7" s="8"/>
      <c r="E7" s="8"/>
      <c r="F7" s="8"/>
      <c r="G7" s="8"/>
    </row>
    <row r="8" spans="1:8" s="14" customFormat="1" ht="25.5" customHeight="1">
      <c r="A8" s="2"/>
      <c r="B8" s="441" t="s">
        <v>10</v>
      </c>
      <c r="C8" s="442"/>
      <c r="D8" s="114">
        <f>SUM(D9:D22)+D26</f>
        <v>79025252</v>
      </c>
      <c r="E8" s="114">
        <f>SUM(E9:E22)+E26</f>
        <v>1461658663</v>
      </c>
      <c r="F8" s="114">
        <f t="shared" ref="F8:G8" si="1">SUM(F9:F22)+F26</f>
        <v>2658907</v>
      </c>
      <c r="G8" s="114">
        <f t="shared" si="1"/>
        <v>1543342822</v>
      </c>
      <c r="H8" s="90"/>
    </row>
    <row r="9" spans="1:8" s="14" customFormat="1" ht="36">
      <c r="A9" s="2"/>
      <c r="B9" s="2"/>
      <c r="C9" s="145" t="s">
        <v>94</v>
      </c>
      <c r="D9" s="115">
        <f>'17'!D11-'17'!D16+'18'!D12-'18'!D14</f>
        <v>41636439</v>
      </c>
      <c r="E9" s="115">
        <f>'17'!E11-'17'!E16+'18'!E12-'18'!E14</f>
        <v>67155228</v>
      </c>
      <c r="F9" s="115">
        <f>'17'!F11-'17'!F16+'18'!F12-'18'!F14</f>
        <v>0</v>
      </c>
      <c r="G9" s="115">
        <f>'17'!G11-'17'!G16+'18'!G12-'18'!G14</f>
        <v>108791667</v>
      </c>
      <c r="H9" s="113"/>
    </row>
    <row r="10" spans="1:8" s="14" customFormat="1">
      <c r="A10" s="2"/>
      <c r="B10" s="2"/>
      <c r="C10" s="145" t="s">
        <v>119</v>
      </c>
      <c r="D10" s="115">
        <f>'13'!D10+'21'!D12</f>
        <v>0</v>
      </c>
      <c r="E10" s="115">
        <f>'13'!E10+'21'!E12</f>
        <v>84475054</v>
      </c>
      <c r="F10" s="115">
        <f>'13'!F10+'21'!F12</f>
        <v>0</v>
      </c>
      <c r="G10" s="115">
        <f>'13'!G10+'21'!G12</f>
        <v>84475054</v>
      </c>
      <c r="H10" s="113"/>
    </row>
    <row r="11" spans="1:8" s="14" customFormat="1">
      <c r="A11" s="2"/>
      <c r="B11" s="2"/>
      <c r="C11" s="145" t="s">
        <v>11</v>
      </c>
      <c r="D11" s="115">
        <f>'03'!D10+'12'!D12-'12'!D14+'13'!D13+'14'!D12-'14'!D14+'15'!D11+'16'!D11+'17'!D17+'18'!D15+'19'!D11+'21'!D14+'22'!D10+'29'!D10</f>
        <v>0</v>
      </c>
      <c r="E11" s="115">
        <f>'03'!E10+'12'!E12-'12'!E14+'13'!E13+'14'!E12-'14'!E14+'15'!E11+'16'!E11+'17'!E17+'18'!E15+'19'!E11+'21'!E14+'22'!E10+'29'!E10</f>
        <v>363641450</v>
      </c>
      <c r="F11" s="115">
        <f>'03'!F10+'12'!F12-'12'!F14+'13'!F13+'14'!F12-'14'!F14+'15'!F11+'16'!F11+'17'!F17+'18'!F15+'19'!F11+'21'!F14+'22'!F10+'29'!F10</f>
        <v>0</v>
      </c>
      <c r="G11" s="115">
        <f>'03'!G10+'12'!G12-'12'!G14+'13'!G13+'14'!G12-'14'!G14+'15'!G11+'16'!G11+'17'!G17+'18'!G15+'19'!G11+'21'!G14+'22'!G10+'29'!G10</f>
        <v>363641450</v>
      </c>
      <c r="H11" s="113"/>
    </row>
    <row r="12" spans="1:8" s="14" customFormat="1">
      <c r="A12" s="2"/>
      <c r="B12" s="2"/>
      <c r="C12" s="145" t="s">
        <v>12</v>
      </c>
      <c r="D12" s="115">
        <f>'03'!D12+'08'!D10+'12'!D16+'13'!D17+'15'!D14-'15'!D16+'17'!D20+'18'!D18-'18'!D20+'19'!D14+'21'!D17+'22'!D13+'29'!D13</f>
        <v>0</v>
      </c>
      <c r="E12" s="115">
        <f>'03'!E12+'08'!E10+'12'!E16+'13'!E17+'15'!E14-'15'!E16+'17'!E20+'18'!E18-'18'!E20+'19'!E14+'21'!E17+'22'!E13+'29'!E13</f>
        <v>99392922</v>
      </c>
      <c r="F12" s="115">
        <f>'03'!F12+'08'!F10+'12'!F16+'13'!F17+'15'!F14-'15'!F16+'17'!F20+'18'!F18-'18'!F20+'19'!F14+'21'!F17+'22'!F13+'29'!F13</f>
        <v>0</v>
      </c>
      <c r="G12" s="115">
        <f>'03'!G12+'08'!G10+'12'!G16+'13'!G17+'15'!G14-'15'!G16+'17'!G20+'18'!G18-'18'!G20+'19'!G14+'21'!G17+'22'!G13+'29'!G13</f>
        <v>99392922</v>
      </c>
      <c r="H12" s="113"/>
    </row>
    <row r="13" spans="1:8" s="14" customFormat="1" ht="14.25" customHeight="1">
      <c r="A13" s="2"/>
      <c r="B13" s="2"/>
      <c r="C13" s="145" t="s">
        <v>120</v>
      </c>
      <c r="D13" s="115">
        <f>'16'!D13</f>
        <v>0</v>
      </c>
      <c r="E13" s="115">
        <f>'16'!E13</f>
        <v>51335006</v>
      </c>
      <c r="F13" s="115">
        <f>'16'!F13</f>
        <v>0</v>
      </c>
      <c r="G13" s="115">
        <f>'16'!G13</f>
        <v>51335006</v>
      </c>
      <c r="H13" s="113"/>
    </row>
    <row r="14" spans="1:8" s="14" customFormat="1" ht="24">
      <c r="A14" s="2"/>
      <c r="B14" s="2"/>
      <c r="C14" s="145" t="s">
        <v>121</v>
      </c>
      <c r="D14" s="115">
        <f>'16'!D21-'16'!D39</f>
        <v>0</v>
      </c>
      <c r="E14" s="115">
        <f>'16'!E21-'16'!E39</f>
        <v>131006398</v>
      </c>
      <c r="F14" s="115">
        <f>'16'!F21-'16'!F39</f>
        <v>0</v>
      </c>
      <c r="G14" s="115">
        <f>'16'!G21-'16'!G39</f>
        <v>131006398</v>
      </c>
      <c r="H14" s="113"/>
    </row>
    <row r="15" spans="1:8" s="14" customFormat="1" ht="24">
      <c r="A15" s="2"/>
      <c r="B15" s="2"/>
      <c r="C15" s="145" t="s">
        <v>122</v>
      </c>
      <c r="D15" s="115">
        <f>'16'!D40-'16'!D58+'21'!D20</f>
        <v>0</v>
      </c>
      <c r="E15" s="115">
        <f>'16'!E40-'16'!E58+'21'!E20</f>
        <v>31433711</v>
      </c>
      <c r="F15" s="115">
        <f>'16'!F40-'16'!F58+'21'!F20</f>
        <v>0</v>
      </c>
      <c r="G15" s="115">
        <f>'16'!G40-'16'!G58+'21'!G20</f>
        <v>31433711</v>
      </c>
      <c r="H15" s="113"/>
    </row>
    <row r="16" spans="1:8" s="14" customFormat="1" hidden="1">
      <c r="A16" s="2"/>
      <c r="B16" s="2"/>
      <c r="C16" s="145" t="s">
        <v>21</v>
      </c>
      <c r="D16" s="115"/>
      <c r="E16" s="115"/>
      <c r="F16" s="115"/>
      <c r="G16" s="115"/>
      <c r="H16" s="113"/>
    </row>
    <row r="17" spans="1:8" s="14" customFormat="1" hidden="1">
      <c r="A17" s="2"/>
      <c r="B17" s="2"/>
      <c r="C17" s="145" t="s">
        <v>22</v>
      </c>
      <c r="D17" s="115"/>
      <c r="E17" s="115"/>
      <c r="F17" s="115"/>
      <c r="G17" s="115"/>
      <c r="H17" s="113"/>
    </row>
    <row r="18" spans="1:8" s="14" customFormat="1">
      <c r="A18" s="2"/>
      <c r="B18" s="2"/>
      <c r="C18" s="145" t="s">
        <v>118</v>
      </c>
      <c r="D18" s="115">
        <f>'12'!D19-'12'!D21+'14'!D15-'14'!D17+'22'!D15+'29'!D16</f>
        <v>6898205</v>
      </c>
      <c r="E18" s="115">
        <f>'12'!E19-'12'!E21+'14'!E15-'14'!E17+'22'!E15+'29'!E16</f>
        <v>2501567</v>
      </c>
      <c r="F18" s="115">
        <f>'12'!F19-'12'!F21+'14'!F15-'14'!F17+'22'!F15+'29'!F16</f>
        <v>0</v>
      </c>
      <c r="G18" s="115">
        <f>'12'!G19-'12'!G21+'14'!G15-'14'!G17+'22'!G15+'29'!G16</f>
        <v>9399772</v>
      </c>
      <c r="H18" s="113"/>
    </row>
    <row r="19" spans="1:8" s="14" customFormat="1" hidden="1">
      <c r="A19" s="2"/>
      <c r="B19" s="2"/>
      <c r="C19" s="145" t="s">
        <v>13</v>
      </c>
      <c r="D19" s="115"/>
      <c r="E19" s="115"/>
      <c r="F19" s="115"/>
      <c r="G19" s="115"/>
      <c r="H19" s="113"/>
    </row>
    <row r="20" spans="1:8" s="14" customFormat="1">
      <c r="A20" s="2"/>
      <c r="B20" s="2"/>
      <c r="C20" s="145" t="s">
        <v>123</v>
      </c>
      <c r="D20" s="115">
        <f>'12'!D28-'12'!D30+'14'!D19-'14'!D22+'15'!D18+'16'!D59-'16'!D61+'18'!D22-'18'!D24+'21'!D22-'21'!D24-'21'!D26+'29'!D19</f>
        <v>19480547</v>
      </c>
      <c r="E20" s="115">
        <f>'12'!E28-'12'!E30+'14'!E19-'14'!E22+'15'!E18+'16'!E59-'16'!E61+'18'!E22-'18'!E24+'21'!E22-'21'!E24-'21'!E26+'29'!E19</f>
        <v>5409052</v>
      </c>
      <c r="F20" s="115">
        <f>'12'!F28-'12'!F30+'14'!F19-'14'!F22+'15'!F18+'16'!F59-'16'!F61+'18'!F22-'18'!F24+'21'!F22-'21'!F24-'21'!F26+'29'!F19</f>
        <v>2613864</v>
      </c>
      <c r="G20" s="115">
        <f>'12'!G28-'12'!G30+'14'!G19-'14'!G22+'15'!G18+'16'!G59-'16'!G61+'18'!G22-'18'!G24+'21'!G22-'21'!G24-'21'!G26+'29'!G19</f>
        <v>27503463</v>
      </c>
      <c r="H20" s="113"/>
    </row>
    <row r="21" spans="1:8" s="14" customFormat="1">
      <c r="A21" s="2"/>
      <c r="B21" s="2"/>
      <c r="C21" s="145" t="s">
        <v>14</v>
      </c>
      <c r="D21" s="115">
        <f>'03'!D15+'05'!D10+'08'!D12+'10'!D10+'11'!D11-'11'!D13+'12'!D32+'13'!D20+'14'!D23-'14'!D25-'14'!D30-'14'!D32-'14'!D34-'14'!D36+'15'!D20+'16'!D63+'17'!D22+'18'!D25+'19'!D18-'19'!D26-'19'!D28-'19'!D30-'19'!D32-'19'!D34+'21'!D27-'21'!D29-'21'!D31-'21'!D33+'22'!D19+'25'!D8+'29'!D22+'32'!D10</f>
        <v>9682096</v>
      </c>
      <c r="E21" s="115">
        <f>'03'!E15+'05'!E10+'08'!E12+'10'!E10+'11'!E11-'11'!E13+'12'!E32+'13'!E20+'14'!E23-'14'!E25-'14'!E30-'14'!E32-'14'!E34-'14'!E36+'15'!E20+'16'!E63+'17'!E22+'18'!E25+'19'!E18-'19'!E26-'19'!E28-'19'!E30-'19'!E32-'19'!E34+'21'!E27-'21'!E29-'21'!E31-'21'!E33+'22'!E19+'25'!E8+'29'!E22+'32'!E10</f>
        <v>42820179</v>
      </c>
      <c r="F21" s="115">
        <f>'03'!F15+'05'!F10+'08'!F12+'10'!F10+'11'!F11-'11'!F13+'12'!F32+'13'!F20+'14'!F23-'14'!F25-'14'!F30-'14'!F32-'14'!F34-'14'!F36+'15'!F20+'16'!F63+'17'!F22+'18'!F25+'19'!F18-'19'!F26-'19'!F28-'19'!F30-'19'!F32-'19'!F34+'21'!F27-'21'!F29-'21'!F31-'21'!F33+'22'!F19+'25'!F8+'29'!F22+'32'!F10</f>
        <v>45043</v>
      </c>
      <c r="G21" s="115">
        <f>'03'!G15+'05'!G10+'08'!G12+'10'!G10+'11'!G11-'11'!G13+'12'!G32+'13'!G20+'14'!G23-'14'!G25-'14'!G30-'14'!G32-'14'!G34-'14'!G36+'15'!G20+'16'!G63+'17'!G22+'18'!G25+'19'!G18-'19'!G26-'19'!G28-'19'!G30-'19'!G32-'19'!G34+'21'!G27-'21'!G29-'21'!G31-'21'!G33+'22'!G19+'25'!G8+'29'!G22+'32'!G10</f>
        <v>52547318</v>
      </c>
    </row>
    <row r="22" spans="1:8" s="14" customFormat="1" ht="15" customHeight="1">
      <c r="A22" s="2"/>
      <c r="B22" s="2"/>
      <c r="C22" s="145" t="s">
        <v>15</v>
      </c>
      <c r="D22" s="115">
        <f>'03'!D19+'10'!D12+'12'!D34+'13'!D24+'14'!D37-'14'!D42+'15'!D36+'19'!D35+'21'!D42+'22'!D29</f>
        <v>1327965</v>
      </c>
      <c r="E22" s="115">
        <f>'03'!E19+'10'!E12+'12'!E34+'13'!E24+'14'!E37-'14'!E42+'15'!E36+'19'!E35+'21'!E42+'22'!E29</f>
        <v>9079857</v>
      </c>
      <c r="F22" s="115">
        <f>'03'!F19+'10'!F12+'12'!F34+'13'!F24+'14'!F37-'14'!F42+'15'!F36+'19'!F35+'21'!F42+'22'!F29</f>
        <v>0</v>
      </c>
      <c r="G22" s="115">
        <f>'03'!G19+'10'!G12+'12'!G34+'13'!G24+'14'!G37-'14'!G42+'15'!G36+'19'!G35+'21'!G42+'22'!G29</f>
        <v>10407822</v>
      </c>
    </row>
    <row r="23" spans="1:8" s="14" customFormat="1" ht="24">
      <c r="A23" s="2"/>
      <c r="B23" s="2"/>
      <c r="C23" s="146" t="s">
        <v>97</v>
      </c>
      <c r="D23" s="425">
        <f>'03'!D20+'12'!D35+'13'!D25+'14'!D38+'15'!D37+'19'!D36+'21'!D43+'22'!D30</f>
        <v>0</v>
      </c>
      <c r="E23" s="425">
        <f>'03'!E20+'12'!E35+'13'!E25+'14'!E38+'15'!E37+'19'!E36+'21'!E43+'22'!E30</f>
        <v>8176712</v>
      </c>
      <c r="F23" s="425">
        <f>'03'!F20+'12'!F35+'13'!F25+'14'!F38+'15'!F37+'19'!F36+'21'!F43+'22'!F30</f>
        <v>0</v>
      </c>
      <c r="G23" s="425">
        <f>'03'!G20+'12'!G35+'13'!G25+'14'!G38+'15'!G37+'19'!G36+'21'!G43+'22'!G30</f>
        <v>8176712</v>
      </c>
      <c r="H23" s="113"/>
    </row>
    <row r="24" spans="1:8" s="14" customFormat="1" ht="24" hidden="1">
      <c r="A24" s="2"/>
      <c r="B24" s="2"/>
      <c r="C24" s="146" t="s">
        <v>24</v>
      </c>
      <c r="D24" s="425"/>
      <c r="E24" s="425"/>
      <c r="F24" s="425"/>
      <c r="G24" s="425"/>
      <c r="H24" s="113"/>
    </row>
    <row r="25" spans="1:8" s="14" customFormat="1" ht="14.25" customHeight="1">
      <c r="A25" s="2"/>
      <c r="B25" s="2"/>
      <c r="C25" s="179" t="s">
        <v>23</v>
      </c>
      <c r="D25" s="425">
        <f>'03'!D22+'10'!D12+'13'!D29+'14'!D40-'14'!D42+'15'!D39+'21'!D46+'22'!D32</f>
        <v>1327965</v>
      </c>
      <c r="E25" s="425">
        <f>'03'!E22+'10'!E12+'13'!E29+'14'!E40-'14'!E42+'15'!E39+'21'!E46+'22'!E32</f>
        <v>903145</v>
      </c>
      <c r="F25" s="425">
        <f>'03'!F22+'10'!F12+'13'!F29+'14'!F40-'14'!F42+'15'!F39+'21'!F46+'22'!F32</f>
        <v>0</v>
      </c>
      <c r="G25" s="425">
        <f>'03'!G22+'10'!G12+'13'!G29+'14'!G40-'14'!G42+'15'!G39+'21'!G46+'22'!G32</f>
        <v>2231110</v>
      </c>
      <c r="H25" s="113"/>
    </row>
    <row r="26" spans="1:8" s="14" customFormat="1" ht="36.75" customHeight="1">
      <c r="A26" s="22"/>
      <c r="B26" s="2"/>
      <c r="C26" s="109" t="s">
        <v>95</v>
      </c>
      <c r="D26" s="115">
        <f>'74'!D10</f>
        <v>0</v>
      </c>
      <c r="E26" s="115">
        <f>'74'!E10</f>
        <v>573408239</v>
      </c>
      <c r="F26" s="115">
        <f>'74'!F10</f>
        <v>0</v>
      </c>
      <c r="G26" s="115">
        <f>'74'!G10</f>
        <v>573408239</v>
      </c>
      <c r="H26" s="113"/>
    </row>
    <row r="27" spans="1:8" s="14" customFormat="1" hidden="1">
      <c r="A27" s="22"/>
      <c r="B27" s="447" t="s">
        <v>16</v>
      </c>
      <c r="C27" s="447"/>
      <c r="D27" s="116">
        <v>0</v>
      </c>
      <c r="E27" s="116">
        <v>0</v>
      </c>
      <c r="F27" s="116">
        <v>0</v>
      </c>
      <c r="G27" s="116">
        <v>0</v>
      </c>
      <c r="H27" s="113"/>
    </row>
    <row r="28" spans="1:8">
      <c r="B28" s="441" t="s">
        <v>17</v>
      </c>
      <c r="C28" s="441"/>
      <c r="D28" s="81">
        <f>D29</f>
        <v>0</v>
      </c>
      <c r="E28" s="81">
        <f t="shared" ref="E28:G28" si="2">E29</f>
        <v>332115122</v>
      </c>
      <c r="F28" s="81">
        <f t="shared" si="2"/>
        <v>0</v>
      </c>
      <c r="G28" s="81">
        <f t="shared" si="2"/>
        <v>332115122</v>
      </c>
    </row>
    <row r="29" spans="1:8">
      <c r="C29" s="145" t="s">
        <v>219</v>
      </c>
      <c r="D29" s="183">
        <f>'10'!D16+'13'!D39+'17'!D25</f>
        <v>0</v>
      </c>
      <c r="E29" s="183">
        <f>'10'!E16+'13'!E39+'17'!E25</f>
        <v>332115122</v>
      </c>
      <c r="F29" s="183">
        <f>'10'!F16+'13'!F39+'17'!F25</f>
        <v>0</v>
      </c>
      <c r="G29" s="183">
        <f>'10'!G16+'13'!G39+'17'!G25</f>
        <v>332115122</v>
      </c>
    </row>
    <row r="30" spans="1:8">
      <c r="E30" s="178"/>
      <c r="G30" s="178"/>
    </row>
    <row r="32" spans="1:8">
      <c r="E32" s="178"/>
      <c r="F32" s="178"/>
    </row>
  </sheetData>
  <customSheetViews>
    <customSheetView guid="{1D2D6206-2023-48B6-AD75-32059BE8924C}" scale="90" showPageBreaks="1" printArea="1" hiddenRows="1" hiddenColumns="1" topLeftCell="B1">
      <selection activeCell="C31" sqref="C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 printArea="1" hiddenRows="1" hiddenColumns="1" topLeftCell="B1">
      <selection activeCell="L8" sqref="L8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7">
    <mergeCell ref="B28:C28"/>
    <mergeCell ref="B8:C8"/>
    <mergeCell ref="A1:G1"/>
    <mergeCell ref="D3:F3"/>
    <mergeCell ref="A6:C6"/>
    <mergeCell ref="B27:C27"/>
    <mergeCell ref="G3:G4"/>
  </mergeCells>
  <phoneticPr fontId="3" type="noConversion"/>
  <pageMargins left="0.31496062992125984" right="0.19685039370078741" top="0.47244094488188981" bottom="0.59055118110236227" header="0.15748031496062992" footer="0.31496062992125984"/>
  <pageSetup paperSize="9" firstPageNumber="913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9"/>
  <sheetViews>
    <sheetView view="pageLayout" topLeftCell="A43" zoomScaleNormal="86" workbookViewId="0">
      <selection activeCell="C12" sqref="C12"/>
    </sheetView>
  </sheetViews>
  <sheetFormatPr defaultColWidth="13.42578125" defaultRowHeight="12"/>
  <cols>
    <col min="1" max="1" width="20.5703125" style="341" customWidth="1"/>
    <col min="2" max="2" width="22.140625" style="341" customWidth="1"/>
    <col min="3" max="3" width="46.5703125" style="341" customWidth="1"/>
    <col min="4" max="4" width="12.7109375" style="233" customWidth="1"/>
    <col min="5" max="5" width="12.5703125" style="233" customWidth="1"/>
    <col min="6" max="7" width="13.28515625" style="233" customWidth="1"/>
    <col min="8" max="9" width="13.42578125" style="191"/>
    <col min="10" max="10" width="40" style="191" customWidth="1"/>
    <col min="11" max="16384" width="13.42578125" style="191"/>
  </cols>
  <sheetData>
    <row r="1" spans="1:13" ht="14.25">
      <c r="A1" s="460"/>
      <c r="B1" s="460"/>
      <c r="C1" s="460"/>
      <c r="D1" s="460"/>
      <c r="E1" s="460"/>
      <c r="F1" s="460"/>
      <c r="G1" s="460"/>
    </row>
    <row r="2" spans="1:13">
      <c r="A2" s="234"/>
      <c r="B2" s="234"/>
      <c r="C2" s="234"/>
      <c r="D2" s="283"/>
      <c r="E2" s="283"/>
      <c r="F2" s="283"/>
      <c r="G2" s="236"/>
    </row>
    <row r="3" spans="1:13" ht="12" customHeight="1">
      <c r="A3" s="190"/>
      <c r="B3" s="190"/>
      <c r="C3" s="190"/>
      <c r="D3" s="456" t="s">
        <v>6</v>
      </c>
      <c r="E3" s="456"/>
      <c r="F3" s="457"/>
      <c r="G3" s="452" t="s">
        <v>319</v>
      </c>
    </row>
    <row r="4" spans="1:13" ht="67.5">
      <c r="A4" s="192" t="s">
        <v>1</v>
      </c>
      <c r="B4" s="192" t="s">
        <v>2</v>
      </c>
      <c r="C4" s="192" t="s">
        <v>3</v>
      </c>
      <c r="D4" s="193" t="s">
        <v>69</v>
      </c>
      <c r="E4" s="194" t="s">
        <v>68</v>
      </c>
      <c r="F4" s="194" t="s">
        <v>232</v>
      </c>
      <c r="G4" s="453"/>
    </row>
    <row r="6" spans="1:13" s="198" customFormat="1" ht="15">
      <c r="A6" s="458" t="s">
        <v>38</v>
      </c>
      <c r="B6" s="458"/>
      <c r="C6" s="458"/>
      <c r="D6" s="285">
        <f>SUM(D7)</f>
        <v>8106720</v>
      </c>
      <c r="E6" s="285">
        <f t="shared" ref="E6:G6" si="0">SUM(E7)</f>
        <v>66936076</v>
      </c>
      <c r="F6" s="285">
        <f t="shared" si="0"/>
        <v>45043</v>
      </c>
      <c r="G6" s="285">
        <f t="shared" si="0"/>
        <v>75087839</v>
      </c>
    </row>
    <row r="7" spans="1:13" s="198" customFormat="1" ht="14.25">
      <c r="A7" s="459" t="s">
        <v>9</v>
      </c>
      <c r="B7" s="459"/>
      <c r="C7" s="459"/>
      <c r="D7" s="199">
        <f>SUM(D10)</f>
        <v>8106720</v>
      </c>
      <c r="E7" s="199">
        <f t="shared" ref="E7:G7" si="1">SUM(E10)</f>
        <v>66936076</v>
      </c>
      <c r="F7" s="199">
        <f t="shared" si="1"/>
        <v>45043</v>
      </c>
      <c r="G7" s="199">
        <f t="shared" si="1"/>
        <v>75087839</v>
      </c>
    </row>
    <row r="8" spans="1:13" s="198" customFormat="1">
      <c r="A8" s="200"/>
      <c r="B8" s="200"/>
      <c r="C8" s="201" t="s">
        <v>39</v>
      </c>
      <c r="D8" s="202">
        <f>D16</f>
        <v>0</v>
      </c>
      <c r="E8" s="202">
        <f t="shared" ref="E8:G8" si="2">E16</f>
        <v>15556</v>
      </c>
      <c r="F8" s="202">
        <f t="shared" si="2"/>
        <v>0</v>
      </c>
      <c r="G8" s="202">
        <f t="shared" si="2"/>
        <v>15556</v>
      </c>
    </row>
    <row r="9" spans="1:13" s="198" customFormat="1" ht="8.25" customHeight="1">
      <c r="A9" s="234"/>
      <c r="B9" s="234"/>
      <c r="C9" s="218"/>
      <c r="D9" s="286"/>
      <c r="E9" s="286"/>
      <c r="F9" s="286"/>
    </row>
    <row r="10" spans="1:13" s="211" customFormat="1" ht="24" customHeight="1">
      <c r="A10" s="212"/>
      <c r="B10" s="455" t="s">
        <v>10</v>
      </c>
      <c r="C10" s="455"/>
      <c r="D10" s="210">
        <f>SUM(D11+D14+D18+D20+D36)</f>
        <v>8106720</v>
      </c>
      <c r="E10" s="210">
        <f>SUM(E11+E14+E18+E20+E36)</f>
        <v>66936076</v>
      </c>
      <c r="F10" s="210">
        <f>SUM(F11+F14+F18+F20+F36)</f>
        <v>45043</v>
      </c>
      <c r="G10" s="210">
        <f>SUM(G11+G14+G18+G20+G36)</f>
        <v>75087839</v>
      </c>
    </row>
    <row r="11" spans="1:13" s="211" customFormat="1" ht="24" customHeight="1">
      <c r="A11" s="348"/>
      <c r="B11" s="349"/>
      <c r="C11" s="350" t="s">
        <v>11</v>
      </c>
      <c r="D11" s="351">
        <f>D12+D13</f>
        <v>0</v>
      </c>
      <c r="E11" s="351">
        <f>E12+E13</f>
        <v>26442131</v>
      </c>
      <c r="F11" s="351">
        <f>F12+F13</f>
        <v>0</v>
      </c>
      <c r="G11" s="351">
        <f>G12+G13</f>
        <v>26442131</v>
      </c>
      <c r="I11" s="98"/>
      <c r="J11" s="98"/>
      <c r="K11" s="96"/>
      <c r="L11" s="97"/>
      <c r="M11" s="228"/>
    </row>
    <row r="12" spans="1:13" s="211" customFormat="1" ht="48">
      <c r="A12" s="246" t="s">
        <v>25</v>
      </c>
      <c r="B12" s="246" t="s">
        <v>166</v>
      </c>
      <c r="C12" s="291"/>
      <c r="D12" s="352">
        <v>0</v>
      </c>
      <c r="E12" s="352">
        <v>25305986</v>
      </c>
      <c r="F12" s="352">
        <v>0</v>
      </c>
      <c r="G12" s="353">
        <f>D12+E12+F12</f>
        <v>25305986</v>
      </c>
      <c r="I12" s="96"/>
      <c r="J12" s="85"/>
      <c r="K12" s="96"/>
      <c r="L12" s="97"/>
      <c r="M12" s="228"/>
    </row>
    <row r="13" spans="1:13" s="211" customFormat="1" ht="48">
      <c r="A13" s="246"/>
      <c r="B13" s="246" t="s">
        <v>130</v>
      </c>
      <c r="C13" s="291"/>
      <c r="D13" s="352">
        <v>0</v>
      </c>
      <c r="E13" s="180">
        <v>1136145</v>
      </c>
      <c r="F13" s="352">
        <v>0</v>
      </c>
      <c r="G13" s="352">
        <f t="shared" ref="G13" si="3">D13+E13+F13</f>
        <v>1136145</v>
      </c>
      <c r="I13" s="96"/>
      <c r="J13" s="85"/>
      <c r="K13" s="96"/>
      <c r="L13" s="97"/>
      <c r="M13" s="228"/>
    </row>
    <row r="14" spans="1:13" s="211" customFormat="1" ht="18" customHeight="1">
      <c r="A14" s="277"/>
      <c r="B14" s="277"/>
      <c r="C14" s="292" t="s">
        <v>12</v>
      </c>
      <c r="D14" s="214">
        <f>D15+D17</f>
        <v>0</v>
      </c>
      <c r="E14" s="214">
        <f>E15+E17</f>
        <v>33170821</v>
      </c>
      <c r="F14" s="214">
        <f t="shared" ref="F14" si="4">F15+F17</f>
        <v>0</v>
      </c>
      <c r="G14" s="214">
        <f>G15+G17</f>
        <v>33170821</v>
      </c>
      <c r="I14" s="96"/>
      <c r="J14" s="96"/>
      <c r="K14" s="96"/>
      <c r="L14" s="97"/>
      <c r="M14" s="228"/>
    </row>
    <row r="15" spans="1:13" s="211" customFormat="1" ht="36">
      <c r="A15" s="246" t="s">
        <v>32</v>
      </c>
      <c r="B15" s="224" t="s">
        <v>88</v>
      </c>
      <c r="C15" s="354"/>
      <c r="D15" s="217">
        <v>0</v>
      </c>
      <c r="E15" s="180">
        <v>33070731</v>
      </c>
      <c r="F15" s="217">
        <v>0</v>
      </c>
      <c r="G15" s="217">
        <f t="shared" ref="G15:G17" si="5">D15+E15+F15</f>
        <v>33070731</v>
      </c>
      <c r="I15" s="96"/>
      <c r="J15" s="96"/>
      <c r="K15" s="96"/>
      <c r="L15" s="97"/>
      <c r="M15" s="228"/>
    </row>
    <row r="16" spans="1:13" s="211" customFormat="1">
      <c r="A16" s="246"/>
      <c r="B16" s="224"/>
      <c r="C16" s="355" t="s">
        <v>39</v>
      </c>
      <c r="D16" s="217">
        <v>0</v>
      </c>
      <c r="E16" s="180">
        <v>15556</v>
      </c>
      <c r="F16" s="217">
        <v>0</v>
      </c>
      <c r="G16" s="217">
        <f t="shared" si="5"/>
        <v>15556</v>
      </c>
      <c r="I16" s="96"/>
      <c r="J16" s="96"/>
      <c r="K16" s="96"/>
      <c r="L16" s="97"/>
      <c r="M16" s="228"/>
    </row>
    <row r="17" spans="1:14" s="211" customFormat="1" ht="36">
      <c r="A17" s="246"/>
      <c r="B17" s="246" t="s">
        <v>133</v>
      </c>
      <c r="C17" s="354"/>
      <c r="D17" s="217">
        <v>0</v>
      </c>
      <c r="E17" s="180">
        <v>100090</v>
      </c>
      <c r="F17" s="217">
        <v>0</v>
      </c>
      <c r="G17" s="217">
        <f t="shared" si="5"/>
        <v>100090</v>
      </c>
      <c r="I17" s="96"/>
      <c r="J17" s="96"/>
      <c r="K17" s="96"/>
      <c r="L17" s="97"/>
      <c r="M17" s="228"/>
    </row>
    <row r="18" spans="1:14" s="211" customFormat="1" ht="17.25" customHeight="1">
      <c r="A18" s="263"/>
      <c r="B18" s="263"/>
      <c r="C18" s="264" t="s">
        <v>128</v>
      </c>
      <c r="D18" s="255">
        <f>D19</f>
        <v>0</v>
      </c>
      <c r="E18" s="255">
        <f t="shared" ref="E18:G18" si="6">E19</f>
        <v>598787</v>
      </c>
      <c r="F18" s="255">
        <f t="shared" si="6"/>
        <v>0</v>
      </c>
      <c r="G18" s="255">
        <f t="shared" si="6"/>
        <v>598787</v>
      </c>
      <c r="I18" s="98"/>
      <c r="J18" s="98"/>
      <c r="K18" s="96"/>
      <c r="L18" s="97"/>
      <c r="M18" s="228"/>
    </row>
    <row r="19" spans="1:14" s="211" customFormat="1" ht="63" customHeight="1">
      <c r="A19" s="215" t="s">
        <v>96</v>
      </c>
      <c r="B19" s="215" t="s">
        <v>137</v>
      </c>
      <c r="C19" s="216"/>
      <c r="D19" s="259">
        <v>0</v>
      </c>
      <c r="E19" s="180">
        <v>598787</v>
      </c>
      <c r="F19" s="259">
        <v>0</v>
      </c>
      <c r="G19" s="259">
        <f>F19+E19+D19</f>
        <v>598787</v>
      </c>
      <c r="I19" s="96"/>
      <c r="J19" s="85"/>
      <c r="K19" s="96"/>
      <c r="L19" s="97"/>
      <c r="M19" s="228"/>
    </row>
    <row r="20" spans="1:14" s="211" customFormat="1" ht="25.5" customHeight="1">
      <c r="A20" s="277"/>
      <c r="B20" s="277"/>
      <c r="C20" s="292" t="s">
        <v>14</v>
      </c>
      <c r="D20" s="214">
        <f>SUM(D21:D35)</f>
        <v>8093048</v>
      </c>
      <c r="E20" s="214">
        <f t="shared" ref="E20:G20" si="7">SUM(E21:E35)</f>
        <v>6285845</v>
      </c>
      <c r="F20" s="214">
        <f t="shared" si="7"/>
        <v>45043</v>
      </c>
      <c r="G20" s="214">
        <f t="shared" si="7"/>
        <v>14423936</v>
      </c>
      <c r="I20" s="96"/>
      <c r="J20" s="96"/>
      <c r="K20" s="96"/>
      <c r="L20" s="97"/>
      <c r="M20" s="228"/>
    </row>
    <row r="21" spans="1:14" s="211" customFormat="1" ht="48">
      <c r="A21" s="356" t="s">
        <v>26</v>
      </c>
      <c r="B21" s="224" t="s">
        <v>40</v>
      </c>
      <c r="C21" s="216" t="s">
        <v>41</v>
      </c>
      <c r="D21" s="217">
        <v>193977</v>
      </c>
      <c r="E21" s="217">
        <v>5293758</v>
      </c>
      <c r="F21" s="417">
        <v>0</v>
      </c>
      <c r="G21" s="358">
        <f>SUM(D21:F21)</f>
        <v>5487735</v>
      </c>
      <c r="I21" s="96"/>
      <c r="J21" s="99"/>
      <c r="K21" s="96"/>
      <c r="L21" s="97"/>
      <c r="M21" s="228"/>
      <c r="N21" s="257"/>
    </row>
    <row r="22" spans="1:14" s="211" customFormat="1" ht="24">
      <c r="A22" s="356"/>
      <c r="B22" s="224"/>
      <c r="C22" s="216" t="s">
        <v>234</v>
      </c>
      <c r="D22" s="217">
        <v>0</v>
      </c>
      <c r="E22" s="217">
        <v>152530</v>
      </c>
      <c r="F22" s="417">
        <v>0</v>
      </c>
      <c r="G22" s="225">
        <f>SUM(D22:F22)</f>
        <v>152530</v>
      </c>
      <c r="I22" s="96"/>
      <c r="J22" s="99"/>
      <c r="K22" s="96"/>
      <c r="L22" s="97"/>
      <c r="M22" s="228"/>
      <c r="N22" s="257"/>
    </row>
    <row r="23" spans="1:14" s="211" customFormat="1" ht="60">
      <c r="A23" s="262"/>
      <c r="B23" s="224" t="s">
        <v>42</v>
      </c>
      <c r="C23" s="216" t="s">
        <v>290</v>
      </c>
      <c r="D23" s="217">
        <v>330000</v>
      </c>
      <c r="E23" s="217">
        <v>0</v>
      </c>
      <c r="F23" s="417">
        <v>0</v>
      </c>
      <c r="G23" s="225">
        <f t="shared" ref="G23:G24" si="8">SUM(D23:F23)</f>
        <v>330000</v>
      </c>
      <c r="I23" s="96"/>
      <c r="J23" s="96"/>
      <c r="K23" s="96"/>
      <c r="L23" s="97"/>
      <c r="M23" s="228"/>
      <c r="N23" s="257"/>
    </row>
    <row r="24" spans="1:14" s="211" customFormat="1" ht="36.75" customHeight="1">
      <c r="A24" s="262"/>
      <c r="B24" s="224"/>
      <c r="C24" s="216" t="s">
        <v>104</v>
      </c>
      <c r="D24" s="217">
        <v>0</v>
      </c>
      <c r="E24" s="217">
        <v>591593</v>
      </c>
      <c r="F24" s="417">
        <v>0</v>
      </c>
      <c r="G24" s="225">
        <f t="shared" si="8"/>
        <v>591593</v>
      </c>
      <c r="I24" s="96"/>
      <c r="J24" s="96"/>
      <c r="K24" s="96"/>
      <c r="L24" s="97"/>
      <c r="M24" s="228"/>
      <c r="N24" s="257"/>
    </row>
    <row r="25" spans="1:14" s="211" customFormat="1" ht="36">
      <c r="A25" s="356"/>
      <c r="B25" s="224" t="s">
        <v>43</v>
      </c>
      <c r="C25" s="267" t="s">
        <v>105</v>
      </c>
      <c r="D25" s="217">
        <v>55000</v>
      </c>
      <c r="E25" s="217">
        <v>0</v>
      </c>
      <c r="F25" s="417">
        <v>0</v>
      </c>
      <c r="G25" s="358">
        <f t="shared" ref="G25:G27" si="9">SUM(D25:F25)</f>
        <v>55000</v>
      </c>
      <c r="I25" s="96"/>
      <c r="J25" s="96"/>
      <c r="K25" s="96"/>
      <c r="L25" s="97"/>
      <c r="M25" s="228"/>
      <c r="N25" s="257"/>
    </row>
    <row r="26" spans="1:14" s="211" customFormat="1" ht="24">
      <c r="A26" s="356"/>
      <c r="B26" s="224"/>
      <c r="C26" s="267" t="s">
        <v>244</v>
      </c>
      <c r="D26" s="217">
        <v>340000</v>
      </c>
      <c r="E26" s="217">
        <v>0</v>
      </c>
      <c r="F26" s="417">
        <v>0</v>
      </c>
      <c r="G26" s="358">
        <f t="shared" si="9"/>
        <v>340000</v>
      </c>
      <c r="I26" s="96"/>
      <c r="J26" s="96"/>
      <c r="K26" s="96"/>
      <c r="L26" s="97"/>
      <c r="M26" s="228"/>
      <c r="N26" s="257"/>
    </row>
    <row r="27" spans="1:14" s="211" customFormat="1" ht="36">
      <c r="A27" s="356"/>
      <c r="B27" s="224"/>
      <c r="C27" s="267" t="s">
        <v>291</v>
      </c>
      <c r="D27" s="217">
        <v>0</v>
      </c>
      <c r="E27" s="217">
        <v>163699</v>
      </c>
      <c r="F27" s="417">
        <v>0</v>
      </c>
      <c r="G27" s="358">
        <f t="shared" si="9"/>
        <v>163699</v>
      </c>
      <c r="I27" s="96"/>
      <c r="J27" s="96"/>
      <c r="K27" s="96"/>
      <c r="L27" s="97"/>
      <c r="M27" s="228"/>
      <c r="N27" s="257"/>
    </row>
    <row r="28" spans="1:14" s="211" customFormat="1" ht="36">
      <c r="A28" s="356"/>
      <c r="B28" s="224" t="s">
        <v>44</v>
      </c>
      <c r="C28" s="359" t="s">
        <v>245</v>
      </c>
      <c r="D28" s="217">
        <v>420000</v>
      </c>
      <c r="E28" s="217">
        <v>0</v>
      </c>
      <c r="F28" s="417">
        <v>0</v>
      </c>
      <c r="G28" s="225">
        <f t="shared" ref="G28:G35" si="10">D28+E28+F28</f>
        <v>420000</v>
      </c>
      <c r="I28" s="96"/>
      <c r="J28" s="96"/>
      <c r="K28" s="96"/>
      <c r="L28" s="97"/>
      <c r="M28" s="228"/>
      <c r="N28" s="228"/>
    </row>
    <row r="29" spans="1:14" s="211" customFormat="1" ht="24" customHeight="1">
      <c r="A29" s="356"/>
      <c r="B29" s="224"/>
      <c r="C29" s="359" t="s">
        <v>246</v>
      </c>
      <c r="D29" s="217">
        <v>130000</v>
      </c>
      <c r="E29" s="217">
        <v>0</v>
      </c>
      <c r="F29" s="417">
        <v>0</v>
      </c>
      <c r="G29" s="225">
        <f t="shared" si="10"/>
        <v>130000</v>
      </c>
      <c r="I29" s="96"/>
      <c r="J29" s="96"/>
      <c r="K29" s="96"/>
      <c r="L29" s="97"/>
      <c r="M29" s="228"/>
      <c r="N29" s="228"/>
    </row>
    <row r="30" spans="1:14" s="257" customFormat="1" ht="36">
      <c r="A30" s="356"/>
      <c r="B30" s="224" t="s">
        <v>45</v>
      </c>
      <c r="C30" s="267" t="s">
        <v>86</v>
      </c>
      <c r="D30" s="217">
        <v>88544</v>
      </c>
      <c r="E30" s="217">
        <v>14360</v>
      </c>
      <c r="F30" s="417">
        <v>0</v>
      </c>
      <c r="G30" s="225">
        <f t="shared" si="10"/>
        <v>102904</v>
      </c>
      <c r="I30" s="96"/>
      <c r="J30" s="96"/>
      <c r="K30" s="96"/>
      <c r="L30" s="97"/>
      <c r="M30" s="228"/>
      <c r="N30" s="228"/>
    </row>
    <row r="31" spans="1:14" s="257" customFormat="1" ht="36">
      <c r="A31" s="356"/>
      <c r="B31" s="224" t="s">
        <v>89</v>
      </c>
      <c r="C31" s="267" t="s">
        <v>206</v>
      </c>
      <c r="D31" s="217">
        <v>450000</v>
      </c>
      <c r="E31" s="217">
        <v>0</v>
      </c>
      <c r="F31" s="417">
        <v>0</v>
      </c>
      <c r="G31" s="225">
        <f>D31+E31+F31</f>
        <v>450000</v>
      </c>
      <c r="I31" s="96"/>
      <c r="J31" s="96"/>
      <c r="K31" s="96"/>
      <c r="L31" s="97"/>
      <c r="M31" s="228"/>
      <c r="N31" s="228"/>
    </row>
    <row r="32" spans="1:14" s="257" customFormat="1" ht="24">
      <c r="A32" s="356"/>
      <c r="B32" s="224"/>
      <c r="C32" s="267" t="s">
        <v>205</v>
      </c>
      <c r="D32" s="217">
        <v>0</v>
      </c>
      <c r="E32" s="217">
        <v>69905</v>
      </c>
      <c r="F32" s="417">
        <v>45043</v>
      </c>
      <c r="G32" s="225">
        <f>D32+E32+F32</f>
        <v>114948</v>
      </c>
      <c r="I32" s="96"/>
      <c r="J32" s="96"/>
      <c r="K32" s="96"/>
      <c r="L32" s="97"/>
      <c r="M32" s="228"/>
      <c r="N32" s="228"/>
    </row>
    <row r="33" spans="1:14" s="257" customFormat="1" ht="72">
      <c r="A33" s="356"/>
      <c r="B33" s="224" t="s">
        <v>81</v>
      </c>
      <c r="C33" s="267" t="s">
        <v>85</v>
      </c>
      <c r="D33" s="217">
        <v>35527</v>
      </c>
      <c r="E33" s="217">
        <v>0</v>
      </c>
      <c r="F33" s="417">
        <v>0</v>
      </c>
      <c r="G33" s="253">
        <f t="shared" si="10"/>
        <v>35527</v>
      </c>
      <c r="I33" s="98"/>
      <c r="J33" s="98"/>
      <c r="K33" s="96"/>
      <c r="L33" s="97"/>
      <c r="M33" s="228"/>
      <c r="N33" s="228"/>
    </row>
    <row r="34" spans="1:14" s="257" customFormat="1" ht="45.75" customHeight="1">
      <c r="A34" s="356"/>
      <c r="B34" s="224" t="s">
        <v>90</v>
      </c>
      <c r="C34" s="267" t="s">
        <v>87</v>
      </c>
      <c r="D34" s="217">
        <v>5200000</v>
      </c>
      <c r="E34" s="217">
        <v>0</v>
      </c>
      <c r="F34" s="417">
        <v>0</v>
      </c>
      <c r="G34" s="358">
        <f t="shared" si="10"/>
        <v>5200000</v>
      </c>
      <c r="I34" s="96"/>
      <c r="J34" s="96"/>
      <c r="K34" s="96"/>
      <c r="L34" s="97"/>
      <c r="M34" s="228"/>
      <c r="N34" s="228"/>
    </row>
    <row r="35" spans="1:14" s="257" customFormat="1" ht="36">
      <c r="A35" s="356"/>
      <c r="B35" s="224"/>
      <c r="C35" s="267" t="s">
        <v>247</v>
      </c>
      <c r="D35" s="217">
        <v>850000</v>
      </c>
      <c r="E35" s="217">
        <v>0</v>
      </c>
      <c r="F35" s="417">
        <v>0</v>
      </c>
      <c r="G35" s="358">
        <f t="shared" si="10"/>
        <v>850000</v>
      </c>
      <c r="I35" s="96"/>
      <c r="J35" s="96"/>
      <c r="K35" s="96"/>
      <c r="L35" s="97"/>
      <c r="M35" s="228"/>
      <c r="N35" s="228"/>
    </row>
    <row r="36" spans="1:14" s="257" customFormat="1" ht="26.25" customHeight="1">
      <c r="A36" s="206"/>
      <c r="B36" s="206"/>
      <c r="C36" s="360" t="s">
        <v>15</v>
      </c>
      <c r="D36" s="361">
        <f>D37+D39</f>
        <v>13672</v>
      </c>
      <c r="E36" s="361">
        <f t="shared" ref="E36:G36" si="11">E37+E39</f>
        <v>438492</v>
      </c>
      <c r="F36" s="361">
        <f t="shared" si="11"/>
        <v>0</v>
      </c>
      <c r="G36" s="361">
        <f t="shared" si="11"/>
        <v>452164</v>
      </c>
      <c r="I36" s="96"/>
      <c r="J36" s="96"/>
      <c r="K36" s="96"/>
      <c r="L36" s="97"/>
      <c r="M36" s="228"/>
      <c r="N36" s="228"/>
    </row>
    <row r="37" spans="1:14" s="257" customFormat="1" ht="26.25" customHeight="1">
      <c r="A37" s="224"/>
      <c r="B37" s="224"/>
      <c r="C37" s="278" t="s">
        <v>207</v>
      </c>
      <c r="D37" s="362">
        <f>D38</f>
        <v>0</v>
      </c>
      <c r="E37" s="362">
        <f t="shared" ref="E37:G39" si="12">E38</f>
        <v>237120</v>
      </c>
      <c r="F37" s="362">
        <f t="shared" si="12"/>
        <v>0</v>
      </c>
      <c r="G37" s="362">
        <f t="shared" si="12"/>
        <v>237120</v>
      </c>
      <c r="I37" s="96"/>
      <c r="J37" s="96"/>
      <c r="K37" s="96"/>
      <c r="L37" s="97"/>
      <c r="M37" s="228"/>
      <c r="N37" s="228"/>
    </row>
    <row r="38" spans="1:14" s="257" customFormat="1" ht="72">
      <c r="A38" s="281" t="s">
        <v>75</v>
      </c>
      <c r="B38" s="356" t="s">
        <v>208</v>
      </c>
      <c r="C38" s="267"/>
      <c r="D38" s="217">
        <v>0</v>
      </c>
      <c r="E38" s="180">
        <v>237120</v>
      </c>
      <c r="F38" s="217">
        <v>0</v>
      </c>
      <c r="G38" s="217">
        <f t="shared" ref="G38:G40" si="13">D38+E38+F38</f>
        <v>237120</v>
      </c>
      <c r="I38" s="96"/>
      <c r="J38" s="96"/>
      <c r="K38" s="96"/>
      <c r="L38" s="97"/>
      <c r="M38" s="228"/>
      <c r="N38" s="228"/>
    </row>
    <row r="39" spans="1:14" s="257" customFormat="1" ht="24">
      <c r="A39" s="224"/>
      <c r="B39" s="224"/>
      <c r="C39" s="278" t="s">
        <v>171</v>
      </c>
      <c r="D39" s="362">
        <f>D40</f>
        <v>13672</v>
      </c>
      <c r="E39" s="362">
        <f t="shared" si="12"/>
        <v>201372</v>
      </c>
      <c r="F39" s="362">
        <f t="shared" si="12"/>
        <v>0</v>
      </c>
      <c r="G39" s="362">
        <f t="shared" si="12"/>
        <v>215044</v>
      </c>
      <c r="I39" s="96"/>
      <c r="J39" s="96"/>
      <c r="K39" s="96"/>
      <c r="L39" s="97"/>
      <c r="M39" s="228"/>
      <c r="N39" s="228"/>
    </row>
    <row r="40" spans="1:14" s="257" customFormat="1" ht="50.25" customHeight="1">
      <c r="A40" s="281" t="s">
        <v>172</v>
      </c>
      <c r="B40" s="356" t="s">
        <v>173</v>
      </c>
      <c r="C40" s="267" t="s">
        <v>209</v>
      </c>
      <c r="D40" s="217">
        <v>13672</v>
      </c>
      <c r="E40" s="180">
        <v>201372</v>
      </c>
      <c r="F40" s="217">
        <v>0</v>
      </c>
      <c r="G40" s="217">
        <f t="shared" si="13"/>
        <v>215044</v>
      </c>
      <c r="I40" s="96"/>
      <c r="J40" s="96"/>
      <c r="K40" s="96"/>
      <c r="L40" s="97"/>
      <c r="M40" s="228"/>
      <c r="N40" s="228"/>
    </row>
    <row r="41" spans="1:14">
      <c r="I41" s="96"/>
      <c r="J41" s="96"/>
      <c r="K41" s="96"/>
      <c r="L41" s="97"/>
    </row>
    <row r="42" spans="1:14">
      <c r="A42" s="191"/>
      <c r="B42" s="191"/>
      <c r="C42" s="191"/>
      <c r="D42" s="191"/>
      <c r="E42" s="191"/>
      <c r="F42" s="191"/>
      <c r="G42" s="191"/>
      <c r="I42" s="96"/>
      <c r="J42" s="96"/>
      <c r="K42" s="96"/>
      <c r="L42" s="97"/>
    </row>
    <row r="43" spans="1:14">
      <c r="A43" s="191"/>
      <c r="B43" s="191"/>
      <c r="C43" s="191"/>
      <c r="D43" s="191"/>
      <c r="E43" s="191"/>
      <c r="F43" s="191"/>
      <c r="G43" s="191"/>
      <c r="I43" s="96"/>
      <c r="J43" s="96"/>
      <c r="K43" s="96"/>
      <c r="L43" s="97"/>
    </row>
    <row r="44" spans="1:14">
      <c r="A44" s="191"/>
      <c r="B44" s="191"/>
      <c r="C44" s="191"/>
      <c r="D44" s="191"/>
      <c r="E44" s="191"/>
      <c r="F44" s="191"/>
      <c r="G44" s="191"/>
      <c r="I44" s="96"/>
      <c r="J44" s="96"/>
      <c r="K44" s="96"/>
      <c r="L44" s="97"/>
    </row>
    <row r="45" spans="1:14">
      <c r="I45" s="96"/>
      <c r="J45" s="96"/>
      <c r="K45" s="96"/>
      <c r="L45" s="97"/>
    </row>
    <row r="46" spans="1:14">
      <c r="I46" s="96"/>
      <c r="J46" s="96"/>
      <c r="K46" s="96"/>
      <c r="L46" s="97"/>
    </row>
    <row r="47" spans="1:14">
      <c r="I47" s="96"/>
      <c r="J47" s="96"/>
      <c r="K47" s="96"/>
      <c r="L47" s="97"/>
    </row>
    <row r="48" spans="1:14">
      <c r="I48" s="96"/>
      <c r="J48" s="96"/>
      <c r="K48" s="96"/>
      <c r="L48" s="97"/>
    </row>
    <row r="49" spans="9:12">
      <c r="I49" s="96"/>
      <c r="J49" s="96"/>
      <c r="K49" s="96"/>
      <c r="L49" s="97"/>
    </row>
  </sheetData>
  <customSheetViews>
    <customSheetView guid="{1D2D6206-2023-48B6-AD75-32059BE8924C}" scale="90" showPageBreaks="1" topLeftCell="A31">
      <selection activeCell="A9" sqref="A9:XFD9"/>
      <pageMargins left="0.31496062992125984" right="0.19685039370078741" top="0.47244094488188981" bottom="0.59055118110236227" header="0.27559055118110237" footer="0.31496062992125984"/>
      <pageSetup paperSize="9" firstPageNumber="970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>
      <selection activeCell="I19" sqref="I19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A1:G1"/>
    <mergeCell ref="D3:F3"/>
    <mergeCell ref="A6:C6"/>
    <mergeCell ref="A7:C7"/>
    <mergeCell ref="B10:C10"/>
    <mergeCell ref="G3:G4"/>
  </mergeCells>
  <pageMargins left="0.31496062992125984" right="0.19685039370078741" top="0.47244094488188981" bottom="0.59055118110236227" header="0.27559055118110237" footer="0.31496062992125984"/>
  <pageSetup paperSize="9" firstPageNumber="931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8"/>
  <sheetViews>
    <sheetView view="pageLayout" topLeftCell="A64" zoomScaleNormal="90" workbookViewId="0">
      <selection activeCell="G3" sqref="G3:G4"/>
    </sheetView>
  </sheetViews>
  <sheetFormatPr defaultColWidth="13.42578125" defaultRowHeight="12"/>
  <cols>
    <col min="1" max="1" width="20.42578125" style="191" customWidth="1"/>
    <col min="2" max="2" width="22.28515625" style="191" customWidth="1"/>
    <col min="3" max="3" width="45.5703125" style="191" customWidth="1"/>
    <col min="4" max="4" width="12.7109375" style="191" customWidth="1"/>
    <col min="5" max="6" width="12.5703125" style="191" customWidth="1"/>
    <col min="7" max="7" width="14.5703125" style="296" customWidth="1"/>
    <col min="8" max="8" width="13.42578125" style="191"/>
    <col min="9" max="9" width="21.7109375" style="191" customWidth="1"/>
    <col min="10" max="10" width="49.5703125" style="191" customWidth="1"/>
    <col min="11" max="16384" width="13.42578125" style="191"/>
  </cols>
  <sheetData>
    <row r="1" spans="1:13" ht="14.25">
      <c r="A1" s="460"/>
      <c r="B1" s="460"/>
      <c r="C1" s="460"/>
      <c r="D1" s="460"/>
      <c r="E1" s="460"/>
      <c r="F1" s="460"/>
      <c r="G1" s="460"/>
    </row>
    <row r="2" spans="1:13">
      <c r="A2" s="234"/>
      <c r="B2" s="234"/>
      <c r="C2" s="234"/>
      <c r="D2" s="235"/>
      <c r="E2" s="235"/>
      <c r="F2" s="235"/>
      <c r="G2" s="284"/>
    </row>
    <row r="3" spans="1:13" ht="12" customHeight="1">
      <c r="A3" s="190"/>
      <c r="B3" s="190"/>
      <c r="C3" s="190"/>
      <c r="D3" s="456" t="s">
        <v>6</v>
      </c>
      <c r="E3" s="456"/>
      <c r="F3" s="457"/>
      <c r="G3" s="452" t="s">
        <v>319</v>
      </c>
    </row>
    <row r="4" spans="1:13" ht="67.5">
      <c r="A4" s="192" t="s">
        <v>1</v>
      </c>
      <c r="B4" s="192" t="s">
        <v>2</v>
      </c>
      <c r="C4" s="192" t="s">
        <v>3</v>
      </c>
      <c r="D4" s="193" t="s">
        <v>69</v>
      </c>
      <c r="E4" s="194" t="s">
        <v>68</v>
      </c>
      <c r="F4" s="194" t="s">
        <v>232</v>
      </c>
      <c r="G4" s="453"/>
    </row>
    <row r="6" spans="1:13" s="237" customFormat="1" ht="15">
      <c r="A6" s="458" t="s">
        <v>5</v>
      </c>
      <c r="B6" s="458"/>
      <c r="C6" s="458"/>
      <c r="D6" s="285">
        <f>SUM(D7)</f>
        <v>167555</v>
      </c>
      <c r="E6" s="285">
        <f>SUM(E7)</f>
        <v>230013928</v>
      </c>
      <c r="F6" s="285">
        <f>SUM(F7)</f>
        <v>230782</v>
      </c>
      <c r="G6" s="285">
        <f>SUM(G7)</f>
        <v>230412265</v>
      </c>
    </row>
    <row r="7" spans="1:13" s="198" customFormat="1" ht="14.25">
      <c r="A7" s="459" t="s">
        <v>9</v>
      </c>
      <c r="B7" s="459"/>
      <c r="C7" s="459"/>
      <c r="D7" s="199">
        <f>SUM(D10)</f>
        <v>167555</v>
      </c>
      <c r="E7" s="199">
        <f t="shared" ref="E7:G7" si="0">SUM(E10)</f>
        <v>230013928</v>
      </c>
      <c r="F7" s="199">
        <f t="shared" si="0"/>
        <v>230782</v>
      </c>
      <c r="G7" s="199">
        <f t="shared" si="0"/>
        <v>230412265</v>
      </c>
    </row>
    <row r="8" spans="1:13" s="198" customFormat="1">
      <c r="A8" s="200"/>
      <c r="B8" s="200"/>
      <c r="C8" s="201" t="s">
        <v>19</v>
      </c>
      <c r="D8" s="202">
        <f>D39+D61+D58</f>
        <v>31830</v>
      </c>
      <c r="E8" s="202">
        <f>E39+E58+E61</f>
        <v>11600000</v>
      </c>
      <c r="F8" s="202">
        <f>F39+F58+F61</f>
        <v>0</v>
      </c>
      <c r="G8" s="202">
        <f>G39+G58+G61</f>
        <v>11631830</v>
      </c>
    </row>
    <row r="9" spans="1:13" s="198" customFormat="1">
      <c r="A9" s="234"/>
      <c r="B9" s="234"/>
      <c r="C9" s="218"/>
      <c r="D9" s="286"/>
      <c r="E9" s="286"/>
      <c r="F9" s="286"/>
      <c r="G9" s="287"/>
    </row>
    <row r="10" spans="1:13" s="211" customFormat="1" ht="25.5" customHeight="1">
      <c r="A10" s="212"/>
      <c r="B10" s="455" t="s">
        <v>10</v>
      </c>
      <c r="C10" s="455"/>
      <c r="D10" s="210">
        <f>D11+D13+D21+D40+D63+D59</f>
        <v>167555</v>
      </c>
      <c r="E10" s="210">
        <f>E11+E13+E21+E40+E63+E59</f>
        <v>230013928</v>
      </c>
      <c r="F10" s="210">
        <f>F11+F13+F21+F40+F63+F59</f>
        <v>230782</v>
      </c>
      <c r="G10" s="210">
        <f>G11+G13+G21+G40+G63+G59</f>
        <v>230412265</v>
      </c>
    </row>
    <row r="11" spans="1:13" s="257" customFormat="1" ht="29.25" customHeight="1">
      <c r="A11" s="254"/>
      <c r="B11" s="342"/>
      <c r="C11" s="264" t="s">
        <v>11</v>
      </c>
      <c r="D11" s="271">
        <f>D12</f>
        <v>0</v>
      </c>
      <c r="E11" s="271">
        <f t="shared" ref="E11:G11" si="1">E12</f>
        <v>92060</v>
      </c>
      <c r="F11" s="271">
        <f t="shared" si="1"/>
        <v>0</v>
      </c>
      <c r="G11" s="271">
        <f t="shared" si="1"/>
        <v>92060</v>
      </c>
      <c r="I11" s="96"/>
      <c r="J11" s="99"/>
      <c r="K11" s="96"/>
      <c r="L11" s="97"/>
      <c r="M11" s="228"/>
    </row>
    <row r="12" spans="1:13" s="257" customFormat="1" ht="60">
      <c r="A12" s="215" t="s">
        <v>25</v>
      </c>
      <c r="B12" s="262" t="s">
        <v>210</v>
      </c>
      <c r="C12" s="216"/>
      <c r="D12" s="259">
        <v>0</v>
      </c>
      <c r="E12" s="259">
        <v>92060</v>
      </c>
      <c r="F12" s="259">
        <v>0</v>
      </c>
      <c r="G12" s="259">
        <f>D12+E12+F12</f>
        <v>92060</v>
      </c>
      <c r="I12" s="96"/>
      <c r="J12" s="99"/>
      <c r="K12" s="96"/>
      <c r="L12" s="97"/>
      <c r="M12" s="228"/>
    </row>
    <row r="13" spans="1:13" s="257" customFormat="1" ht="29.25" customHeight="1">
      <c r="A13" s="254"/>
      <c r="B13" s="342"/>
      <c r="C13" s="264" t="s">
        <v>197</v>
      </c>
      <c r="D13" s="271">
        <f>SUM(D14:D20)</f>
        <v>0</v>
      </c>
      <c r="E13" s="271">
        <f>SUM(E14:E20)</f>
        <v>51335006</v>
      </c>
      <c r="F13" s="271">
        <f>SUM(F14:F20)</f>
        <v>0</v>
      </c>
      <c r="G13" s="271">
        <f>SUM(G14:G20)</f>
        <v>51335006</v>
      </c>
      <c r="I13" s="96"/>
      <c r="J13" s="99"/>
      <c r="K13" s="96"/>
      <c r="L13" s="97"/>
      <c r="M13" s="228"/>
    </row>
    <row r="14" spans="1:13" s="257" customFormat="1" ht="60">
      <c r="A14" s="262" t="s">
        <v>204</v>
      </c>
      <c r="B14" s="262" t="s">
        <v>82</v>
      </c>
      <c r="C14" s="267" t="s">
        <v>33</v>
      </c>
      <c r="D14" s="259">
        <v>0</v>
      </c>
      <c r="E14" s="259">
        <v>40000000</v>
      </c>
      <c r="F14" s="259">
        <v>0</v>
      </c>
      <c r="G14" s="259">
        <f t="shared" ref="G14:G20" si="2">D14+E14+F14</f>
        <v>40000000</v>
      </c>
      <c r="I14" s="96"/>
      <c r="J14" s="96"/>
      <c r="K14" s="96"/>
      <c r="L14" s="97"/>
      <c r="M14" s="228"/>
    </row>
    <row r="15" spans="1:13" s="257" customFormat="1">
      <c r="A15" s="262"/>
      <c r="B15" s="262"/>
      <c r="C15" s="216" t="s">
        <v>27</v>
      </c>
      <c r="D15" s="259">
        <v>0</v>
      </c>
      <c r="E15" s="259">
        <v>736735</v>
      </c>
      <c r="F15" s="259">
        <v>0</v>
      </c>
      <c r="G15" s="259">
        <f t="shared" si="2"/>
        <v>736735</v>
      </c>
      <c r="I15" s="96"/>
      <c r="J15" s="96"/>
      <c r="K15" s="96"/>
      <c r="L15" s="97"/>
      <c r="M15" s="228"/>
    </row>
    <row r="16" spans="1:13" s="257" customFormat="1">
      <c r="A16" s="262"/>
      <c r="B16" s="262"/>
      <c r="C16" s="267" t="s">
        <v>28</v>
      </c>
      <c r="D16" s="259">
        <v>0</v>
      </c>
      <c r="E16" s="259">
        <v>415000</v>
      </c>
      <c r="F16" s="259">
        <v>0</v>
      </c>
      <c r="G16" s="259">
        <f t="shared" si="2"/>
        <v>415000</v>
      </c>
      <c r="I16" s="96"/>
      <c r="J16" s="96"/>
      <c r="K16" s="96"/>
      <c r="L16" s="97"/>
      <c r="M16" s="228"/>
    </row>
    <row r="17" spans="1:13" s="257" customFormat="1">
      <c r="A17" s="262"/>
      <c r="B17" s="262"/>
      <c r="C17" s="343" t="s">
        <v>34</v>
      </c>
      <c r="D17" s="259">
        <v>0</v>
      </c>
      <c r="E17" s="259">
        <v>5101001</v>
      </c>
      <c r="F17" s="259">
        <v>0</v>
      </c>
      <c r="G17" s="259">
        <f t="shared" si="2"/>
        <v>5101001</v>
      </c>
      <c r="I17" s="96"/>
      <c r="J17" s="96"/>
      <c r="K17" s="96"/>
      <c r="L17" s="97"/>
      <c r="M17" s="228"/>
    </row>
    <row r="18" spans="1:13" s="257" customFormat="1">
      <c r="A18" s="262"/>
      <c r="B18" s="262"/>
      <c r="C18" s="267" t="s">
        <v>29</v>
      </c>
      <c r="D18" s="259">
        <v>0</v>
      </c>
      <c r="E18" s="259">
        <v>47000</v>
      </c>
      <c r="F18" s="259">
        <v>0</v>
      </c>
      <c r="G18" s="259">
        <f t="shared" si="2"/>
        <v>47000</v>
      </c>
      <c r="I18" s="96"/>
      <c r="J18" s="96"/>
      <c r="K18" s="96"/>
      <c r="L18" s="97"/>
      <c r="M18" s="228"/>
    </row>
    <row r="19" spans="1:13" s="257" customFormat="1" ht="12" customHeight="1">
      <c r="A19" s="262"/>
      <c r="B19" s="262"/>
      <c r="C19" s="267" t="s">
        <v>73</v>
      </c>
      <c r="D19" s="259">
        <v>0</v>
      </c>
      <c r="E19" s="259">
        <v>812400</v>
      </c>
      <c r="F19" s="259">
        <v>0</v>
      </c>
      <c r="G19" s="259">
        <f t="shared" si="2"/>
        <v>812400</v>
      </c>
      <c r="I19" s="96"/>
      <c r="J19" s="96"/>
      <c r="K19" s="96"/>
      <c r="L19" s="97"/>
      <c r="M19" s="228"/>
    </row>
    <row r="20" spans="1:13" s="257" customFormat="1">
      <c r="A20" s="262"/>
      <c r="B20" s="262"/>
      <c r="C20" s="267" t="s">
        <v>174</v>
      </c>
      <c r="D20" s="259">
        <v>0</v>
      </c>
      <c r="E20" s="259">
        <v>4222870</v>
      </c>
      <c r="F20" s="259">
        <v>0</v>
      </c>
      <c r="G20" s="259">
        <f t="shared" si="2"/>
        <v>4222870</v>
      </c>
      <c r="I20" s="96"/>
      <c r="J20" s="96"/>
      <c r="K20" s="96"/>
      <c r="L20" s="97"/>
      <c r="M20" s="228"/>
    </row>
    <row r="21" spans="1:13" s="257" customFormat="1" ht="24">
      <c r="A21" s="263"/>
      <c r="B21" s="263"/>
      <c r="C21" s="264" t="s">
        <v>121</v>
      </c>
      <c r="D21" s="214">
        <f>SUM(D22:D39)-D39</f>
        <v>0</v>
      </c>
      <c r="E21" s="214">
        <f t="shared" ref="E21:G21" si="3">SUM(E22:E39)-E39</f>
        <v>141506398</v>
      </c>
      <c r="F21" s="214">
        <f t="shared" si="3"/>
        <v>0</v>
      </c>
      <c r="G21" s="214">
        <f t="shared" si="3"/>
        <v>141506398</v>
      </c>
      <c r="I21" s="228"/>
      <c r="J21" s="228"/>
      <c r="K21" s="228"/>
      <c r="L21" s="228"/>
      <c r="M21" s="228"/>
    </row>
    <row r="22" spans="1:13" s="257" customFormat="1" ht="72">
      <c r="A22" s="246" t="s">
        <v>30</v>
      </c>
      <c r="B22" s="262" t="s">
        <v>248</v>
      </c>
      <c r="C22" s="267" t="s">
        <v>91</v>
      </c>
      <c r="D22" s="259">
        <v>0</v>
      </c>
      <c r="E22" s="259">
        <v>14442378</v>
      </c>
      <c r="F22" s="259">
        <v>0</v>
      </c>
      <c r="G22" s="259">
        <f t="shared" ref="G22:G39" si="4">D22+E22+F22</f>
        <v>14442378</v>
      </c>
      <c r="I22" s="228"/>
      <c r="J22" s="228"/>
      <c r="K22" s="228"/>
      <c r="L22" s="228"/>
      <c r="M22" s="228"/>
    </row>
    <row r="23" spans="1:13" s="257" customFormat="1">
      <c r="A23" s="262"/>
      <c r="B23" s="262"/>
      <c r="C23" s="216" t="s">
        <v>92</v>
      </c>
      <c r="D23" s="259">
        <v>0</v>
      </c>
      <c r="E23" s="259">
        <v>18433356</v>
      </c>
      <c r="F23" s="259">
        <v>0</v>
      </c>
      <c r="G23" s="259">
        <f t="shared" si="4"/>
        <v>18433356</v>
      </c>
      <c r="I23" s="228"/>
      <c r="J23" s="228"/>
      <c r="K23" s="228"/>
      <c r="L23" s="228"/>
      <c r="M23" s="228"/>
    </row>
    <row r="24" spans="1:13" s="257" customFormat="1">
      <c r="A24" s="262"/>
      <c r="B24" s="262"/>
      <c r="C24" s="267" t="s">
        <v>106</v>
      </c>
      <c r="D24" s="259">
        <v>0</v>
      </c>
      <c r="E24" s="259">
        <v>42043291</v>
      </c>
      <c r="F24" s="259">
        <v>0</v>
      </c>
      <c r="G24" s="259">
        <f t="shared" si="4"/>
        <v>42043291</v>
      </c>
      <c r="I24" s="228"/>
      <c r="J24" s="228"/>
      <c r="K24" s="228"/>
      <c r="L24" s="228"/>
      <c r="M24" s="228"/>
    </row>
    <row r="25" spans="1:13" s="257" customFormat="1">
      <c r="A25" s="272"/>
      <c r="B25" s="262"/>
      <c r="C25" s="267" t="s">
        <v>107</v>
      </c>
      <c r="D25" s="259">
        <v>0</v>
      </c>
      <c r="E25" s="259">
        <v>4550000</v>
      </c>
      <c r="F25" s="259">
        <v>0</v>
      </c>
      <c r="G25" s="259">
        <f t="shared" si="4"/>
        <v>4550000</v>
      </c>
      <c r="I25" s="228"/>
      <c r="J25" s="228"/>
      <c r="K25" s="228"/>
      <c r="L25" s="228"/>
      <c r="M25" s="228"/>
    </row>
    <row r="26" spans="1:13" s="257" customFormat="1" ht="12" customHeight="1">
      <c r="A26" s="272"/>
      <c r="B26" s="262"/>
      <c r="C26" s="267" t="s">
        <v>108</v>
      </c>
      <c r="D26" s="259">
        <v>0</v>
      </c>
      <c r="E26" s="259">
        <v>2843405</v>
      </c>
      <c r="F26" s="259">
        <v>0</v>
      </c>
      <c r="G26" s="259">
        <f t="shared" si="4"/>
        <v>2843405</v>
      </c>
      <c r="I26" s="228"/>
      <c r="J26" s="228"/>
      <c r="K26" s="228"/>
      <c r="L26" s="228"/>
      <c r="M26" s="228"/>
    </row>
    <row r="27" spans="1:13" s="257" customFormat="1">
      <c r="A27" s="272"/>
      <c r="B27" s="262"/>
      <c r="C27" s="216" t="s">
        <v>146</v>
      </c>
      <c r="D27" s="259">
        <v>0</v>
      </c>
      <c r="E27" s="259">
        <v>10222000</v>
      </c>
      <c r="F27" s="259">
        <v>0</v>
      </c>
      <c r="G27" s="259">
        <f t="shared" si="4"/>
        <v>10222000</v>
      </c>
      <c r="I27" s="228"/>
      <c r="J27" s="228"/>
      <c r="K27" s="228"/>
      <c r="L27" s="228"/>
      <c r="M27" s="228"/>
    </row>
    <row r="28" spans="1:13" s="257" customFormat="1" ht="12" customHeight="1">
      <c r="A28" s="272"/>
      <c r="B28" s="262"/>
      <c r="C28" s="216" t="s">
        <v>147</v>
      </c>
      <c r="D28" s="259">
        <v>0</v>
      </c>
      <c r="E28" s="259">
        <v>9296805</v>
      </c>
      <c r="F28" s="259">
        <v>0</v>
      </c>
      <c r="G28" s="259">
        <f t="shared" si="4"/>
        <v>9296805</v>
      </c>
      <c r="I28" s="228"/>
      <c r="J28" s="228"/>
      <c r="K28" s="228"/>
      <c r="L28" s="228"/>
      <c r="M28" s="228"/>
    </row>
    <row r="29" spans="1:13" s="257" customFormat="1">
      <c r="A29" s="272"/>
      <c r="B29" s="262"/>
      <c r="C29" s="216" t="s">
        <v>148</v>
      </c>
      <c r="D29" s="259">
        <v>0</v>
      </c>
      <c r="E29" s="259">
        <v>63457</v>
      </c>
      <c r="F29" s="259">
        <v>0</v>
      </c>
      <c r="G29" s="259">
        <f t="shared" si="4"/>
        <v>63457</v>
      </c>
      <c r="I29" s="228"/>
      <c r="J29" s="228"/>
      <c r="K29" s="228"/>
      <c r="L29" s="228"/>
      <c r="M29" s="228"/>
    </row>
    <row r="30" spans="1:13" s="257" customFormat="1" ht="12" customHeight="1">
      <c r="A30" s="272"/>
      <c r="B30" s="262"/>
      <c r="C30" s="267" t="s">
        <v>149</v>
      </c>
      <c r="D30" s="259">
        <v>0</v>
      </c>
      <c r="E30" s="259">
        <v>11142000</v>
      </c>
      <c r="F30" s="259">
        <v>0</v>
      </c>
      <c r="G30" s="259">
        <f t="shared" si="4"/>
        <v>11142000</v>
      </c>
      <c r="I30" s="228"/>
      <c r="J30" s="228"/>
      <c r="K30" s="228"/>
      <c r="L30" s="228"/>
      <c r="M30" s="228"/>
    </row>
    <row r="31" spans="1:13" s="257" customFormat="1">
      <c r="A31" s="272"/>
      <c r="B31" s="262"/>
      <c r="C31" s="216" t="s">
        <v>150</v>
      </c>
      <c r="D31" s="259">
        <v>0</v>
      </c>
      <c r="E31" s="259">
        <v>910663</v>
      </c>
      <c r="F31" s="259">
        <v>0</v>
      </c>
      <c r="G31" s="259">
        <f t="shared" si="4"/>
        <v>910663</v>
      </c>
      <c r="I31" s="228"/>
      <c r="J31" s="228"/>
      <c r="K31" s="228"/>
      <c r="L31" s="228"/>
      <c r="M31" s="228"/>
    </row>
    <row r="32" spans="1:13" s="257" customFormat="1">
      <c r="A32" s="272"/>
      <c r="B32" s="262"/>
      <c r="C32" s="267" t="s">
        <v>175</v>
      </c>
      <c r="D32" s="259">
        <v>0</v>
      </c>
      <c r="E32" s="259">
        <v>1809126</v>
      </c>
      <c r="F32" s="259">
        <v>0</v>
      </c>
      <c r="G32" s="259">
        <f t="shared" ref="G32:G36" si="5">D32+E32+F32</f>
        <v>1809126</v>
      </c>
      <c r="I32" s="228"/>
      <c r="J32" s="228"/>
      <c r="K32" s="228"/>
      <c r="L32" s="228"/>
      <c r="M32" s="228"/>
    </row>
    <row r="33" spans="1:13" s="257" customFormat="1" ht="12" customHeight="1">
      <c r="A33" s="272"/>
      <c r="B33" s="262"/>
      <c r="C33" s="267" t="s">
        <v>176</v>
      </c>
      <c r="D33" s="259">
        <v>0</v>
      </c>
      <c r="E33" s="259">
        <v>2237775</v>
      </c>
      <c r="F33" s="259">
        <v>0</v>
      </c>
      <c r="G33" s="259">
        <f t="shared" si="5"/>
        <v>2237775</v>
      </c>
      <c r="I33" s="228"/>
      <c r="J33" s="228"/>
      <c r="K33" s="228"/>
      <c r="L33" s="228"/>
      <c r="M33" s="228"/>
    </row>
    <row r="34" spans="1:13" s="257" customFormat="1" ht="12" customHeight="1">
      <c r="A34" s="272"/>
      <c r="B34" s="262"/>
      <c r="C34" s="267" t="s">
        <v>177</v>
      </c>
      <c r="D34" s="259">
        <v>0</v>
      </c>
      <c r="E34" s="259">
        <v>679553</v>
      </c>
      <c r="F34" s="259">
        <v>0</v>
      </c>
      <c r="G34" s="259">
        <f t="shared" si="5"/>
        <v>679553</v>
      </c>
      <c r="I34" s="228"/>
      <c r="J34" s="228"/>
      <c r="K34" s="228"/>
      <c r="L34" s="228"/>
      <c r="M34" s="228"/>
    </row>
    <row r="35" spans="1:13" s="257" customFormat="1">
      <c r="A35" s="272"/>
      <c r="B35" s="262"/>
      <c r="C35" s="267" t="s">
        <v>178</v>
      </c>
      <c r="D35" s="259">
        <v>0</v>
      </c>
      <c r="E35" s="259">
        <v>4062589</v>
      </c>
      <c r="F35" s="259">
        <v>0</v>
      </c>
      <c r="G35" s="259">
        <f t="shared" si="5"/>
        <v>4062589</v>
      </c>
      <c r="I35" s="228"/>
      <c r="J35" s="228"/>
      <c r="K35" s="228"/>
      <c r="L35" s="228"/>
      <c r="M35" s="228"/>
    </row>
    <row r="36" spans="1:13" s="257" customFormat="1">
      <c r="A36" s="272"/>
      <c r="B36" s="262"/>
      <c r="C36" s="267" t="s">
        <v>211</v>
      </c>
      <c r="D36" s="259">
        <v>0</v>
      </c>
      <c r="E36" s="259">
        <v>5950000</v>
      </c>
      <c r="F36" s="259">
        <v>0</v>
      </c>
      <c r="G36" s="259">
        <f t="shared" si="5"/>
        <v>5950000</v>
      </c>
      <c r="I36" s="228"/>
      <c r="J36" s="228"/>
      <c r="K36" s="228"/>
      <c r="L36" s="228"/>
      <c r="M36" s="228"/>
    </row>
    <row r="37" spans="1:13" s="257" customFormat="1" ht="58.5" customHeight="1">
      <c r="A37" s="262"/>
      <c r="B37" s="262" t="s">
        <v>109</v>
      </c>
      <c r="C37" s="216" t="s">
        <v>35</v>
      </c>
      <c r="D37" s="259">
        <v>0</v>
      </c>
      <c r="E37" s="259">
        <v>2320000</v>
      </c>
      <c r="F37" s="259">
        <v>0</v>
      </c>
      <c r="G37" s="259">
        <f t="shared" si="4"/>
        <v>2320000</v>
      </c>
      <c r="I37" s="228"/>
      <c r="J37" s="228"/>
      <c r="K37" s="228"/>
      <c r="L37" s="228"/>
      <c r="M37" s="228"/>
    </row>
    <row r="38" spans="1:13" s="257" customFormat="1" ht="60">
      <c r="A38" s="262"/>
      <c r="B38" s="262" t="s">
        <v>151</v>
      </c>
      <c r="C38" s="267" t="s">
        <v>35</v>
      </c>
      <c r="D38" s="259">
        <v>0</v>
      </c>
      <c r="E38" s="259">
        <v>10500000</v>
      </c>
      <c r="F38" s="259">
        <v>0</v>
      </c>
      <c r="G38" s="259">
        <f t="shared" si="4"/>
        <v>10500000</v>
      </c>
      <c r="I38" s="228"/>
      <c r="J38" s="228"/>
      <c r="K38" s="228"/>
      <c r="L38" s="228"/>
      <c r="M38" s="228"/>
    </row>
    <row r="39" spans="1:13" s="257" customFormat="1">
      <c r="A39" s="262"/>
      <c r="B39" s="262"/>
      <c r="C39" s="430" t="s">
        <v>19</v>
      </c>
      <c r="D39" s="259">
        <v>0</v>
      </c>
      <c r="E39" s="259">
        <v>10500000</v>
      </c>
      <c r="F39" s="259">
        <v>0</v>
      </c>
      <c r="G39" s="259">
        <f t="shared" si="4"/>
        <v>10500000</v>
      </c>
      <c r="I39" s="228"/>
      <c r="J39" s="228"/>
      <c r="K39" s="228"/>
      <c r="L39" s="228"/>
      <c r="M39" s="228"/>
    </row>
    <row r="40" spans="1:13" s="257" customFormat="1" ht="40.5" customHeight="1">
      <c r="A40" s="263"/>
      <c r="B40" s="263"/>
      <c r="C40" s="264" t="s">
        <v>122</v>
      </c>
      <c r="D40" s="255">
        <f>SUM(D41:D57)</f>
        <v>0</v>
      </c>
      <c r="E40" s="255">
        <f>SUM(E41:E57)</f>
        <v>31902678</v>
      </c>
      <c r="F40" s="255">
        <f>SUM(F41:F57)</f>
        <v>0</v>
      </c>
      <c r="G40" s="255">
        <f>SUM(G41:G57)</f>
        <v>31902678</v>
      </c>
      <c r="I40" s="228"/>
      <c r="J40" s="228"/>
      <c r="K40" s="228"/>
      <c r="L40" s="228"/>
      <c r="M40" s="228"/>
    </row>
    <row r="41" spans="1:13" s="257" customFormat="1" ht="60">
      <c r="A41" s="262" t="s">
        <v>275</v>
      </c>
      <c r="B41" s="262" t="s">
        <v>111</v>
      </c>
      <c r="C41" s="216" t="s">
        <v>112</v>
      </c>
      <c r="D41" s="259">
        <v>0</v>
      </c>
      <c r="E41" s="259">
        <v>1100000</v>
      </c>
      <c r="F41" s="259">
        <v>0</v>
      </c>
      <c r="G41" s="259">
        <f t="shared" ref="G41:G58" si="6">F41+E41+D41</f>
        <v>1100000</v>
      </c>
      <c r="I41" s="228"/>
      <c r="J41" s="228"/>
      <c r="K41" s="228"/>
      <c r="L41" s="228"/>
      <c r="M41" s="228"/>
    </row>
    <row r="42" spans="1:13" s="257" customFormat="1">
      <c r="A42" s="262"/>
      <c r="B42" s="262"/>
      <c r="C42" s="267" t="s">
        <v>113</v>
      </c>
      <c r="D42" s="259">
        <v>0</v>
      </c>
      <c r="E42" s="259">
        <v>1300000</v>
      </c>
      <c r="F42" s="259">
        <v>0</v>
      </c>
      <c r="G42" s="259">
        <f t="shared" si="6"/>
        <v>1300000</v>
      </c>
      <c r="I42" s="228"/>
      <c r="J42" s="228"/>
      <c r="K42" s="228"/>
      <c r="L42" s="228"/>
      <c r="M42" s="228"/>
    </row>
    <row r="43" spans="1:13" s="257" customFormat="1">
      <c r="A43" s="262"/>
      <c r="B43" s="262"/>
      <c r="C43" s="216" t="s">
        <v>114</v>
      </c>
      <c r="D43" s="259">
        <v>0</v>
      </c>
      <c r="E43" s="259">
        <v>41538</v>
      </c>
      <c r="F43" s="259">
        <v>0</v>
      </c>
      <c r="G43" s="259">
        <f t="shared" si="6"/>
        <v>41538</v>
      </c>
      <c r="I43" s="228"/>
      <c r="J43" s="228"/>
      <c r="K43" s="228"/>
      <c r="L43" s="228"/>
      <c r="M43" s="228"/>
    </row>
    <row r="44" spans="1:13" s="257" customFormat="1">
      <c r="A44" s="262"/>
      <c r="B44" s="262"/>
      <c r="C44" s="216" t="s">
        <v>152</v>
      </c>
      <c r="D44" s="259">
        <v>0</v>
      </c>
      <c r="E44" s="259">
        <v>1191376</v>
      </c>
      <c r="F44" s="259">
        <v>0</v>
      </c>
      <c r="G44" s="259">
        <f t="shared" si="6"/>
        <v>1191376</v>
      </c>
      <c r="I44" s="228"/>
      <c r="J44" s="228"/>
      <c r="K44" s="228"/>
      <c r="L44" s="228"/>
      <c r="M44" s="228"/>
    </row>
    <row r="45" spans="1:13" s="257" customFormat="1" ht="12" customHeight="1">
      <c r="A45" s="262"/>
      <c r="B45" s="262"/>
      <c r="C45" s="267" t="s">
        <v>153</v>
      </c>
      <c r="D45" s="259">
        <v>0</v>
      </c>
      <c r="E45" s="259">
        <v>6073658</v>
      </c>
      <c r="F45" s="259">
        <v>0</v>
      </c>
      <c r="G45" s="259">
        <f t="shared" si="6"/>
        <v>6073658</v>
      </c>
      <c r="I45" s="228"/>
      <c r="J45" s="228"/>
      <c r="K45" s="228"/>
      <c r="L45" s="228"/>
      <c r="M45" s="228"/>
    </row>
    <row r="46" spans="1:13" s="257" customFormat="1">
      <c r="A46" s="262"/>
      <c r="B46" s="262"/>
      <c r="C46" s="267" t="s">
        <v>154</v>
      </c>
      <c r="D46" s="259">
        <v>0</v>
      </c>
      <c r="E46" s="259">
        <v>4539630</v>
      </c>
      <c r="F46" s="259">
        <v>0</v>
      </c>
      <c r="G46" s="259">
        <f t="shared" si="6"/>
        <v>4539630</v>
      </c>
      <c r="I46" s="228"/>
      <c r="J46" s="228"/>
      <c r="K46" s="228"/>
      <c r="L46" s="228"/>
      <c r="M46" s="228"/>
    </row>
    <row r="47" spans="1:13" s="257" customFormat="1">
      <c r="A47" s="262"/>
      <c r="B47" s="262"/>
      <c r="C47" s="267" t="s">
        <v>155</v>
      </c>
      <c r="D47" s="259">
        <v>0</v>
      </c>
      <c r="E47" s="259">
        <v>4277777</v>
      </c>
      <c r="F47" s="259">
        <v>0</v>
      </c>
      <c r="G47" s="259">
        <f t="shared" si="6"/>
        <v>4277777</v>
      </c>
      <c r="I47" s="228"/>
      <c r="J47" s="228"/>
      <c r="K47" s="228"/>
      <c r="L47" s="228"/>
      <c r="M47" s="228"/>
    </row>
    <row r="48" spans="1:13" s="257" customFormat="1">
      <c r="A48" s="262"/>
      <c r="B48" s="262"/>
      <c r="C48" s="267" t="s">
        <v>156</v>
      </c>
      <c r="D48" s="259">
        <v>0</v>
      </c>
      <c r="E48" s="259">
        <v>4923333</v>
      </c>
      <c r="F48" s="259">
        <v>0</v>
      </c>
      <c r="G48" s="259">
        <f t="shared" si="6"/>
        <v>4923333</v>
      </c>
      <c r="I48" s="228"/>
      <c r="J48" s="228"/>
      <c r="K48" s="228"/>
      <c r="L48" s="228"/>
      <c r="M48" s="228"/>
    </row>
    <row r="49" spans="1:13" s="257" customFormat="1">
      <c r="A49" s="262"/>
      <c r="B49" s="262"/>
      <c r="C49" s="267" t="s">
        <v>157</v>
      </c>
      <c r="D49" s="259">
        <v>0</v>
      </c>
      <c r="E49" s="259">
        <v>3235186</v>
      </c>
      <c r="F49" s="259">
        <v>0</v>
      </c>
      <c r="G49" s="259">
        <f t="shared" si="6"/>
        <v>3235186</v>
      </c>
      <c r="I49" s="228"/>
      <c r="J49" s="228"/>
      <c r="K49" s="228"/>
      <c r="L49" s="228"/>
      <c r="M49" s="228"/>
    </row>
    <row r="50" spans="1:13" s="257" customFormat="1" ht="24">
      <c r="A50" s="262"/>
      <c r="B50" s="262"/>
      <c r="C50" s="267" t="s">
        <v>179</v>
      </c>
      <c r="D50" s="259">
        <v>0</v>
      </c>
      <c r="E50" s="259">
        <v>150000</v>
      </c>
      <c r="F50" s="259">
        <v>0</v>
      </c>
      <c r="G50" s="259">
        <f t="shared" si="6"/>
        <v>150000</v>
      </c>
      <c r="I50" s="228"/>
      <c r="J50" s="228"/>
      <c r="K50" s="228"/>
      <c r="L50" s="228"/>
      <c r="M50" s="228"/>
    </row>
    <row r="51" spans="1:13" s="257" customFormat="1">
      <c r="A51" s="262"/>
      <c r="B51" s="262"/>
      <c r="C51" s="267" t="s">
        <v>180</v>
      </c>
      <c r="D51" s="259">
        <v>0</v>
      </c>
      <c r="E51" s="259">
        <v>1140000</v>
      </c>
      <c r="F51" s="259">
        <v>0</v>
      </c>
      <c r="G51" s="259">
        <f t="shared" ref="G51:G56" si="7">F51+E51+D51</f>
        <v>1140000</v>
      </c>
      <c r="I51" s="228"/>
      <c r="J51" s="228"/>
      <c r="K51" s="228"/>
      <c r="L51" s="228"/>
      <c r="M51" s="228"/>
    </row>
    <row r="52" spans="1:13" s="257" customFormat="1">
      <c r="A52" s="262"/>
      <c r="B52" s="262"/>
      <c r="C52" s="267" t="s">
        <v>181</v>
      </c>
      <c r="D52" s="259">
        <v>0</v>
      </c>
      <c r="E52" s="259">
        <v>2121150</v>
      </c>
      <c r="F52" s="259">
        <v>0</v>
      </c>
      <c r="G52" s="259">
        <f t="shared" si="7"/>
        <v>2121150</v>
      </c>
      <c r="I52" s="228"/>
      <c r="J52" s="228"/>
      <c r="K52" s="228"/>
      <c r="L52" s="228"/>
      <c r="M52" s="228"/>
    </row>
    <row r="53" spans="1:13" s="257" customFormat="1" ht="12" customHeight="1">
      <c r="A53" s="262"/>
      <c r="B53" s="262"/>
      <c r="C53" s="267" t="s">
        <v>249</v>
      </c>
      <c r="D53" s="259">
        <v>0</v>
      </c>
      <c r="E53" s="259">
        <v>100000</v>
      </c>
      <c r="F53" s="259">
        <v>0</v>
      </c>
      <c r="G53" s="259">
        <f t="shared" si="7"/>
        <v>100000</v>
      </c>
      <c r="I53" s="228"/>
      <c r="J53" s="228"/>
      <c r="K53" s="228"/>
      <c r="L53" s="228"/>
      <c r="M53" s="228"/>
    </row>
    <row r="54" spans="1:13" s="257" customFormat="1">
      <c r="A54" s="262"/>
      <c r="B54" s="262"/>
      <c r="C54" s="267" t="s">
        <v>250</v>
      </c>
      <c r="D54" s="259">
        <v>0</v>
      </c>
      <c r="E54" s="259">
        <v>215270</v>
      </c>
      <c r="F54" s="259">
        <v>0</v>
      </c>
      <c r="G54" s="259">
        <f t="shared" si="7"/>
        <v>215270</v>
      </c>
      <c r="I54" s="228"/>
      <c r="J54" s="228"/>
      <c r="K54" s="228"/>
      <c r="L54" s="228"/>
      <c r="M54" s="228"/>
    </row>
    <row r="55" spans="1:13" s="257" customFormat="1" ht="12" customHeight="1">
      <c r="A55" s="262"/>
      <c r="B55" s="262"/>
      <c r="C55" s="267" t="s">
        <v>276</v>
      </c>
      <c r="D55" s="259">
        <v>0</v>
      </c>
      <c r="E55" s="259">
        <v>200000</v>
      </c>
      <c r="F55" s="259">
        <v>0</v>
      </c>
      <c r="G55" s="259">
        <f t="shared" si="7"/>
        <v>200000</v>
      </c>
      <c r="I55" s="228"/>
      <c r="J55" s="228"/>
      <c r="K55" s="228"/>
      <c r="L55" s="228"/>
      <c r="M55" s="228"/>
    </row>
    <row r="56" spans="1:13" s="257" customFormat="1" ht="60">
      <c r="A56" s="262"/>
      <c r="B56" s="262" t="s">
        <v>212</v>
      </c>
      <c r="C56" s="216" t="s">
        <v>152</v>
      </c>
      <c r="D56" s="259">
        <v>0</v>
      </c>
      <c r="E56" s="344">
        <v>193760</v>
      </c>
      <c r="F56" s="259">
        <v>0</v>
      </c>
      <c r="G56" s="259">
        <f t="shared" si="7"/>
        <v>193760</v>
      </c>
      <c r="I56" s="228"/>
      <c r="J56" s="228"/>
      <c r="K56" s="228"/>
      <c r="L56" s="228"/>
      <c r="M56" s="228"/>
    </row>
    <row r="57" spans="1:13" s="257" customFormat="1" ht="60">
      <c r="A57" s="262"/>
      <c r="B57" s="262" t="s">
        <v>115</v>
      </c>
      <c r="C57" s="216" t="s">
        <v>35</v>
      </c>
      <c r="D57" s="259">
        <v>0</v>
      </c>
      <c r="E57" s="344">
        <v>1100000</v>
      </c>
      <c r="F57" s="259">
        <v>0</v>
      </c>
      <c r="G57" s="259">
        <f t="shared" si="6"/>
        <v>1100000</v>
      </c>
      <c r="I57" s="228"/>
      <c r="J57" s="228"/>
      <c r="K57" s="228"/>
      <c r="L57" s="228"/>
      <c r="M57" s="228"/>
    </row>
    <row r="58" spans="1:13" s="257" customFormat="1">
      <c r="A58" s="262"/>
      <c r="B58" s="262"/>
      <c r="C58" s="430" t="s">
        <v>19</v>
      </c>
      <c r="D58" s="259">
        <v>0</v>
      </c>
      <c r="E58" s="344">
        <v>1100000</v>
      </c>
      <c r="F58" s="259">
        <v>0</v>
      </c>
      <c r="G58" s="259">
        <f t="shared" si="6"/>
        <v>1100000</v>
      </c>
      <c r="I58" s="228"/>
      <c r="J58" s="228"/>
      <c r="K58" s="228"/>
      <c r="L58" s="228"/>
      <c r="M58" s="228"/>
    </row>
    <row r="59" spans="1:13" s="211" customFormat="1" ht="26.25" customHeight="1">
      <c r="A59" s="263"/>
      <c r="B59" s="263"/>
      <c r="C59" s="264" t="s">
        <v>128</v>
      </c>
      <c r="D59" s="255">
        <f>D60+D62</f>
        <v>31830</v>
      </c>
      <c r="E59" s="255">
        <f t="shared" ref="E59:G59" si="8">E60+E62</f>
        <v>33236</v>
      </c>
      <c r="F59" s="255">
        <f t="shared" si="8"/>
        <v>230782</v>
      </c>
      <c r="G59" s="255">
        <f t="shared" si="8"/>
        <v>295848</v>
      </c>
      <c r="I59" s="98"/>
      <c r="J59" s="98"/>
      <c r="K59" s="96"/>
      <c r="L59" s="97"/>
      <c r="M59" s="228"/>
    </row>
    <row r="60" spans="1:13" s="211" customFormat="1" ht="81" customHeight="1">
      <c r="A60" s="215" t="s">
        <v>96</v>
      </c>
      <c r="B60" s="215" t="s">
        <v>251</v>
      </c>
      <c r="C60" s="345"/>
      <c r="D60" s="259">
        <v>31830</v>
      </c>
      <c r="E60" s="180">
        <v>0</v>
      </c>
      <c r="F60" s="259">
        <v>230782</v>
      </c>
      <c r="G60" s="259">
        <f>F60+E60+D60</f>
        <v>262612</v>
      </c>
      <c r="I60" s="96"/>
      <c r="J60" s="85"/>
      <c r="K60" s="96"/>
      <c r="L60" s="97"/>
      <c r="M60" s="228"/>
    </row>
    <row r="61" spans="1:13" s="211" customFormat="1" ht="11.25" customHeight="1">
      <c r="A61" s="215"/>
      <c r="B61" s="215"/>
      <c r="C61" s="430" t="s">
        <v>19</v>
      </c>
      <c r="D61" s="259">
        <v>31830</v>
      </c>
      <c r="E61" s="180">
        <v>0</v>
      </c>
      <c r="F61" s="259">
        <v>0</v>
      </c>
      <c r="G61" s="259">
        <f>F61+E61+D61</f>
        <v>31830</v>
      </c>
      <c r="I61" s="96"/>
      <c r="J61" s="85"/>
      <c r="K61" s="96"/>
      <c r="L61" s="97"/>
      <c r="M61" s="228"/>
    </row>
    <row r="62" spans="1:13" s="211" customFormat="1" ht="72" customHeight="1">
      <c r="A62" s="215"/>
      <c r="B62" s="215" t="s">
        <v>158</v>
      </c>
      <c r="C62" s="216"/>
      <c r="D62" s="259">
        <v>0</v>
      </c>
      <c r="E62" s="180">
        <v>33236</v>
      </c>
      <c r="F62" s="259">
        <v>0</v>
      </c>
      <c r="G62" s="259">
        <f t="shared" ref="G62" si="9">F62+E62+D62</f>
        <v>33236</v>
      </c>
      <c r="I62" s="96"/>
      <c r="J62" s="85"/>
      <c r="K62" s="96"/>
      <c r="L62" s="97"/>
      <c r="M62" s="228"/>
    </row>
    <row r="63" spans="1:13" s="257" customFormat="1" ht="41.25" customHeight="1">
      <c r="A63" s="263"/>
      <c r="B63" s="277"/>
      <c r="C63" s="292" t="s">
        <v>14</v>
      </c>
      <c r="D63" s="214">
        <f>SUM(D64:D67)</f>
        <v>135725</v>
      </c>
      <c r="E63" s="214">
        <f t="shared" ref="E63:G63" si="10">SUM(E64:E67)</f>
        <v>5144550</v>
      </c>
      <c r="F63" s="214">
        <f t="shared" si="10"/>
        <v>0</v>
      </c>
      <c r="G63" s="214">
        <f t="shared" si="10"/>
        <v>5280275</v>
      </c>
      <c r="I63" s="228"/>
      <c r="J63" s="228"/>
      <c r="K63" s="228"/>
      <c r="L63" s="228"/>
      <c r="M63" s="228"/>
    </row>
    <row r="64" spans="1:13" s="257" customFormat="1" ht="50.25" customHeight="1">
      <c r="A64" s="262" t="s">
        <v>26</v>
      </c>
      <c r="B64" s="224" t="s">
        <v>161</v>
      </c>
      <c r="C64" s="346" t="s">
        <v>271</v>
      </c>
      <c r="D64" s="217">
        <v>0</v>
      </c>
      <c r="E64" s="217">
        <v>46421</v>
      </c>
      <c r="F64" s="217">
        <v>0</v>
      </c>
      <c r="G64" s="217">
        <f>SUM(D64:F64)</f>
        <v>46421</v>
      </c>
      <c r="I64" s="228"/>
      <c r="J64" s="228"/>
      <c r="K64" s="228"/>
      <c r="L64" s="228"/>
      <c r="M64" s="228"/>
    </row>
    <row r="65" spans="1:13" s="257" customFormat="1" ht="48">
      <c r="A65" s="262"/>
      <c r="B65" s="224"/>
      <c r="C65" s="346" t="s">
        <v>272</v>
      </c>
      <c r="D65" s="217">
        <v>0</v>
      </c>
      <c r="E65" s="217">
        <v>4726</v>
      </c>
      <c r="F65" s="217">
        <v>0</v>
      </c>
      <c r="G65" s="217">
        <f t="shared" ref="G65:G66" si="11">SUM(D65:F65)</f>
        <v>4726</v>
      </c>
      <c r="I65" s="228"/>
      <c r="J65" s="228"/>
      <c r="K65" s="228"/>
      <c r="L65" s="228"/>
      <c r="M65" s="228"/>
    </row>
    <row r="66" spans="1:13" s="257" customFormat="1" ht="24">
      <c r="A66" s="262"/>
      <c r="B66" s="224"/>
      <c r="C66" s="346" t="s">
        <v>277</v>
      </c>
      <c r="D66" s="217">
        <v>0</v>
      </c>
      <c r="E66" s="217">
        <v>5093403</v>
      </c>
      <c r="F66" s="217">
        <v>0</v>
      </c>
      <c r="G66" s="217">
        <f t="shared" si="11"/>
        <v>5093403</v>
      </c>
      <c r="I66" s="228"/>
      <c r="J66" s="228"/>
      <c r="K66" s="228"/>
      <c r="L66" s="228"/>
      <c r="M66" s="228"/>
    </row>
    <row r="67" spans="1:13" s="257" customFormat="1" ht="72">
      <c r="A67" s="262"/>
      <c r="B67" s="224" t="s">
        <v>78</v>
      </c>
      <c r="C67" s="267" t="s">
        <v>85</v>
      </c>
      <c r="D67" s="217">
        <v>135725</v>
      </c>
      <c r="E67" s="217">
        <v>0</v>
      </c>
      <c r="F67" s="217">
        <v>0</v>
      </c>
      <c r="G67" s="217">
        <f t="shared" ref="G67" si="12">D67+E67+F67</f>
        <v>135725</v>
      </c>
      <c r="I67" s="228"/>
      <c r="J67" s="228"/>
      <c r="K67" s="228"/>
      <c r="L67" s="228"/>
      <c r="M67" s="228"/>
    </row>
    <row r="68" spans="1:13" s="228" customFormat="1">
      <c r="G68" s="347"/>
    </row>
    <row r="69" spans="1:13" s="228" customFormat="1">
      <c r="G69" s="347"/>
    </row>
    <row r="70" spans="1:13" s="228" customFormat="1">
      <c r="G70" s="347"/>
    </row>
    <row r="71" spans="1:13" s="228" customFormat="1">
      <c r="G71" s="347"/>
    </row>
    <row r="72" spans="1:13" s="228" customFormat="1">
      <c r="G72" s="347"/>
    </row>
    <row r="96" spans="7:7">
      <c r="G96" s="191"/>
    </row>
    <row r="108" spans="7:7">
      <c r="G108" s="191"/>
    </row>
  </sheetData>
  <customSheetViews>
    <customSheetView guid="{1D2D6206-2023-48B6-AD75-32059BE8924C}" scale="90" showPageBreaks="1" topLeftCell="A4">
      <selection activeCell="A61" sqref="A61:XFD61"/>
      <pageMargins left="0.31496062992125984" right="0.19685039370078741" top="0.47244094488188981" bottom="0.59055118110236227" header="0.27559055118110237" footer="0.31496062992125984"/>
      <pageSetup paperSize="9" firstPageNumber="974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 topLeftCell="A7">
      <selection activeCell="C61" sqref="C6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A1:G1"/>
    <mergeCell ref="D3:F3"/>
    <mergeCell ref="A6:C6"/>
    <mergeCell ref="A7:C7"/>
    <mergeCell ref="B10:C10"/>
    <mergeCell ref="G3:G4"/>
  </mergeCells>
  <phoneticPr fontId="3" type="noConversion"/>
  <pageMargins left="0.31496062992125984" right="0.19685039370078741" top="0.47244094488188981" bottom="0.59055118110236227" header="0.27559055118110237" footer="0.31496062992125984"/>
  <pageSetup paperSize="9" firstPageNumber="934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5"/>
  <sheetViews>
    <sheetView view="pageLayout" topLeftCell="A25" zoomScaleNormal="90" workbookViewId="0">
      <selection activeCell="C12" sqref="C12"/>
    </sheetView>
  </sheetViews>
  <sheetFormatPr defaultColWidth="13.42578125" defaultRowHeight="12"/>
  <cols>
    <col min="1" max="1" width="20.140625" style="341" customWidth="1"/>
    <col min="2" max="2" width="21.42578125" style="341" customWidth="1"/>
    <col min="3" max="3" width="46.5703125" style="341" customWidth="1"/>
    <col min="4" max="4" width="12.7109375" style="191" customWidth="1"/>
    <col min="5" max="5" width="12.85546875" style="191" customWidth="1"/>
    <col min="6" max="6" width="12.5703125" style="191" customWidth="1"/>
    <col min="7" max="7" width="14.42578125" style="233" customWidth="1"/>
    <col min="8" max="16384" width="13.42578125" style="191"/>
  </cols>
  <sheetData>
    <row r="1" spans="1:7" ht="14.25">
      <c r="A1" s="460"/>
      <c r="B1" s="460"/>
      <c r="C1" s="460"/>
      <c r="D1" s="460"/>
      <c r="E1" s="460"/>
      <c r="F1" s="460"/>
      <c r="G1" s="460"/>
    </row>
    <row r="2" spans="1:7">
      <c r="A2" s="234"/>
      <c r="B2" s="234"/>
      <c r="C2" s="234"/>
      <c r="D2" s="235"/>
      <c r="E2" s="235"/>
      <c r="F2" s="235"/>
      <c r="G2" s="236"/>
    </row>
    <row r="3" spans="1:7" ht="12" customHeight="1">
      <c r="A3" s="190"/>
      <c r="B3" s="190"/>
      <c r="C3" s="190"/>
      <c r="D3" s="456" t="s">
        <v>6</v>
      </c>
      <c r="E3" s="456"/>
      <c r="F3" s="457"/>
      <c r="G3" s="452" t="s">
        <v>319</v>
      </c>
    </row>
    <row r="4" spans="1:7" ht="67.5">
      <c r="A4" s="192" t="s">
        <v>1</v>
      </c>
      <c r="B4" s="192" t="s">
        <v>2</v>
      </c>
      <c r="C4" s="192" t="s">
        <v>3</v>
      </c>
      <c r="D4" s="193" t="s">
        <v>69</v>
      </c>
      <c r="E4" s="194" t="s">
        <v>68</v>
      </c>
      <c r="F4" s="194" t="s">
        <v>232</v>
      </c>
      <c r="G4" s="453"/>
    </row>
    <row r="5" spans="1:7">
      <c r="A5" s="312"/>
      <c r="B5" s="312"/>
      <c r="C5" s="312"/>
      <c r="D5" s="195"/>
      <c r="E5" s="195"/>
      <c r="F5" s="195"/>
      <c r="G5" s="196"/>
    </row>
    <row r="6" spans="1:7" s="237" customFormat="1" ht="15">
      <c r="A6" s="458" t="s">
        <v>58</v>
      </c>
      <c r="B6" s="458"/>
      <c r="C6" s="458"/>
      <c r="D6" s="285">
        <f>SUM(D7)</f>
        <v>41868707</v>
      </c>
      <c r="E6" s="285">
        <f t="shared" ref="E6:G6" si="0">SUM(E7)</f>
        <v>84606153</v>
      </c>
      <c r="F6" s="285">
        <f t="shared" si="0"/>
        <v>0</v>
      </c>
      <c r="G6" s="285">
        <f t="shared" si="0"/>
        <v>126474860</v>
      </c>
    </row>
    <row r="7" spans="1:7" s="198" customFormat="1" ht="14.25">
      <c r="A7" s="459" t="s">
        <v>9</v>
      </c>
      <c r="B7" s="459"/>
      <c r="C7" s="459"/>
      <c r="D7" s="199">
        <f>SUM(D10+D24)</f>
        <v>41868707</v>
      </c>
      <c r="E7" s="199">
        <f>SUM(E10+E24)</f>
        <v>84606153</v>
      </c>
      <c r="F7" s="199">
        <f>SUM(F10+F24)</f>
        <v>0</v>
      </c>
      <c r="G7" s="199">
        <f>SUM(G10+G24)</f>
        <v>126474860</v>
      </c>
    </row>
    <row r="8" spans="1:7" s="237" customFormat="1">
      <c r="A8" s="238"/>
      <c r="B8" s="239"/>
      <c r="C8" s="203" t="s">
        <v>19</v>
      </c>
      <c r="D8" s="240">
        <f>D16</f>
        <v>192300</v>
      </c>
      <c r="E8" s="240">
        <f t="shared" ref="E8:G8" si="1">E16</f>
        <v>0</v>
      </c>
      <c r="F8" s="240">
        <f t="shared" si="1"/>
        <v>0</v>
      </c>
      <c r="G8" s="240">
        <f t="shared" si="1"/>
        <v>192300</v>
      </c>
    </row>
    <row r="9" spans="1:7" s="198" customFormat="1">
      <c r="A9" s="200"/>
      <c r="B9" s="200"/>
      <c r="C9" s="200"/>
      <c r="D9" s="200"/>
      <c r="E9" s="200"/>
      <c r="F9" s="200"/>
      <c r="G9" s="200"/>
    </row>
    <row r="10" spans="1:7" s="198" customFormat="1" ht="27" customHeight="1">
      <c r="A10" s="234"/>
      <c r="B10" s="461" t="s">
        <v>10</v>
      </c>
      <c r="C10" s="461"/>
      <c r="D10" s="313">
        <f>D11+D17+D22+D20</f>
        <v>41868707</v>
      </c>
      <c r="E10" s="313">
        <f t="shared" ref="E10:G10" si="2">E11+E17+E22+E20</f>
        <v>69552753</v>
      </c>
      <c r="F10" s="313">
        <f t="shared" si="2"/>
        <v>0</v>
      </c>
      <c r="G10" s="313">
        <f t="shared" si="2"/>
        <v>111421460</v>
      </c>
    </row>
    <row r="11" spans="1:7" s="198" customFormat="1" ht="40.5" customHeight="1">
      <c r="A11" s="200"/>
      <c r="B11" s="200"/>
      <c r="C11" s="314" t="s">
        <v>94</v>
      </c>
      <c r="D11" s="315">
        <f>SUM(D12:D15)</f>
        <v>41828739</v>
      </c>
      <c r="E11" s="315">
        <f t="shared" ref="E11:G11" si="3">SUM(E12:E15)</f>
        <v>67155228</v>
      </c>
      <c r="F11" s="315">
        <f t="shared" si="3"/>
        <v>0</v>
      </c>
      <c r="G11" s="315">
        <f t="shared" si="3"/>
        <v>108983967</v>
      </c>
    </row>
    <row r="12" spans="1:7" s="198" customFormat="1" ht="120">
      <c r="A12" s="316" t="s">
        <v>143</v>
      </c>
      <c r="B12" s="316" t="s">
        <v>213</v>
      </c>
      <c r="C12" s="267" t="s">
        <v>214</v>
      </c>
      <c r="D12" s="317">
        <v>41102413</v>
      </c>
      <c r="E12" s="317">
        <v>66311008</v>
      </c>
      <c r="F12" s="317">
        <v>0</v>
      </c>
      <c r="G12" s="317">
        <f>SUM(D12:F12)</f>
        <v>107413421</v>
      </c>
    </row>
    <row r="13" spans="1:7" s="198" customFormat="1" ht="35.25" customHeight="1">
      <c r="A13" s="316"/>
      <c r="B13" s="316"/>
      <c r="C13" s="267" t="s">
        <v>215</v>
      </c>
      <c r="D13" s="317">
        <v>534026</v>
      </c>
      <c r="E13" s="317">
        <v>756720</v>
      </c>
      <c r="F13" s="317">
        <v>0</v>
      </c>
      <c r="G13" s="317">
        <f>SUM(D13:F13)</f>
        <v>1290746</v>
      </c>
    </row>
    <row r="14" spans="1:7" s="198" customFormat="1" ht="84">
      <c r="A14" s="316"/>
      <c r="B14" s="316" t="s">
        <v>216</v>
      </c>
      <c r="C14" s="267" t="s">
        <v>218</v>
      </c>
      <c r="D14" s="317">
        <v>0</v>
      </c>
      <c r="E14" s="317">
        <v>87500</v>
      </c>
      <c r="F14" s="317">
        <v>0</v>
      </c>
      <c r="G14" s="317">
        <f>SUM(D14:F14)</f>
        <v>87500</v>
      </c>
    </row>
    <row r="15" spans="1:7" s="198" customFormat="1" ht="96">
      <c r="A15" s="316"/>
      <c r="B15" s="316" t="s">
        <v>278</v>
      </c>
      <c r="C15" s="267" t="s">
        <v>217</v>
      </c>
      <c r="D15" s="317">
        <v>192300</v>
      </c>
      <c r="E15" s="317">
        <v>0</v>
      </c>
      <c r="F15" s="317">
        <v>0</v>
      </c>
      <c r="G15" s="317">
        <f>SUM(D15:F15)</f>
        <v>192300</v>
      </c>
    </row>
    <row r="16" spans="1:7" s="198" customFormat="1">
      <c r="A16" s="316"/>
      <c r="B16" s="316"/>
      <c r="C16" s="430" t="s">
        <v>19</v>
      </c>
      <c r="D16" s="317">
        <v>192300</v>
      </c>
      <c r="E16" s="317">
        <v>0</v>
      </c>
      <c r="F16" s="317">
        <v>0</v>
      </c>
      <c r="G16" s="317">
        <f>SUM(D16:F16)</f>
        <v>192300</v>
      </c>
    </row>
    <row r="17" spans="1:13" s="198" customFormat="1">
      <c r="A17" s="200"/>
      <c r="B17" s="318"/>
      <c r="C17" s="323" t="s">
        <v>11</v>
      </c>
      <c r="D17" s="319">
        <f>D18+D19</f>
        <v>0</v>
      </c>
      <c r="E17" s="319">
        <f t="shared" ref="E17:G17" si="4">E18+E19</f>
        <v>2324930</v>
      </c>
      <c r="F17" s="319">
        <f t="shared" si="4"/>
        <v>0</v>
      </c>
      <c r="G17" s="319">
        <f t="shared" si="4"/>
        <v>2324930</v>
      </c>
    </row>
    <row r="18" spans="1:13" s="198" customFormat="1" ht="72">
      <c r="A18" s="316" t="s">
        <v>25</v>
      </c>
      <c r="B18" s="327" t="s">
        <v>144</v>
      </c>
      <c r="C18" s="324"/>
      <c r="D18" s="325">
        <v>0</v>
      </c>
      <c r="E18" s="320">
        <v>1950430</v>
      </c>
      <c r="F18" s="321">
        <v>0</v>
      </c>
      <c r="G18" s="322">
        <f>D18+E18+F18</f>
        <v>1950430</v>
      </c>
    </row>
    <row r="19" spans="1:13" s="237" customFormat="1" ht="48">
      <c r="A19" s="326"/>
      <c r="B19" s="327" t="s">
        <v>130</v>
      </c>
      <c r="C19" s="328"/>
      <c r="D19" s="325">
        <v>0</v>
      </c>
      <c r="E19" s="320">
        <v>374500</v>
      </c>
      <c r="F19" s="321">
        <v>0</v>
      </c>
      <c r="G19" s="322">
        <f t="shared" ref="G19" si="5">D19+E19+F19</f>
        <v>374500</v>
      </c>
    </row>
    <row r="20" spans="1:13" s="237" customFormat="1">
      <c r="A20" s="329"/>
      <c r="B20" s="329"/>
      <c r="C20" s="314" t="s">
        <v>12</v>
      </c>
      <c r="D20" s="315">
        <f>D21</f>
        <v>0</v>
      </c>
      <c r="E20" s="315">
        <f t="shared" ref="E20:G20" si="6">E21</f>
        <v>72595</v>
      </c>
      <c r="F20" s="315">
        <f t="shared" si="6"/>
        <v>0</v>
      </c>
      <c r="G20" s="315">
        <f t="shared" si="6"/>
        <v>72595</v>
      </c>
      <c r="I20" s="160"/>
      <c r="J20" s="161"/>
      <c r="K20" s="160"/>
      <c r="L20" s="162"/>
      <c r="M20" s="330"/>
    </row>
    <row r="21" spans="1:13" s="237" customFormat="1" ht="36">
      <c r="A21" s="316" t="s">
        <v>32</v>
      </c>
      <c r="B21" s="331" t="s">
        <v>133</v>
      </c>
      <c r="C21" s="332"/>
      <c r="D21" s="325">
        <v>0</v>
      </c>
      <c r="E21" s="320">
        <v>72595</v>
      </c>
      <c r="F21" s="325">
        <v>0</v>
      </c>
      <c r="G21" s="322">
        <f>SUM(D21:F21)</f>
        <v>72595</v>
      </c>
      <c r="I21" s="160"/>
      <c r="J21" s="160"/>
      <c r="K21" s="160"/>
      <c r="L21" s="162"/>
      <c r="M21" s="330"/>
    </row>
    <row r="22" spans="1:13" s="237" customFormat="1">
      <c r="A22" s="335"/>
      <c r="B22" s="336"/>
      <c r="C22" s="337" t="s">
        <v>14</v>
      </c>
      <c r="D22" s="338">
        <f>D23</f>
        <v>39968</v>
      </c>
      <c r="E22" s="338">
        <f t="shared" ref="E22:F22" si="7">E23</f>
        <v>0</v>
      </c>
      <c r="F22" s="338">
        <f t="shared" si="7"/>
        <v>0</v>
      </c>
      <c r="G22" s="338">
        <f>G23</f>
        <v>39968</v>
      </c>
    </row>
    <row r="23" spans="1:13" s="237" customFormat="1" ht="84" customHeight="1">
      <c r="A23" s="333" t="s">
        <v>26</v>
      </c>
      <c r="B23" s="339" t="s">
        <v>66</v>
      </c>
      <c r="C23" s="267" t="s">
        <v>85</v>
      </c>
      <c r="D23" s="340">
        <v>39968</v>
      </c>
      <c r="E23" s="340">
        <v>0</v>
      </c>
      <c r="F23" s="340">
        <v>0</v>
      </c>
      <c r="G23" s="322">
        <f>D23+E23+F23</f>
        <v>39968</v>
      </c>
    </row>
    <row r="24" spans="1:13" s="228" customFormat="1">
      <c r="A24" s="212"/>
      <c r="B24" s="461" t="s">
        <v>17</v>
      </c>
      <c r="C24" s="461"/>
      <c r="D24" s="210">
        <f>D25</f>
        <v>0</v>
      </c>
      <c r="E24" s="210">
        <f t="shared" ref="E24:G25" si="8">E25</f>
        <v>15053400</v>
      </c>
      <c r="F24" s="210">
        <f t="shared" si="8"/>
        <v>0</v>
      </c>
      <c r="G24" s="210">
        <f>G25</f>
        <v>15053400</v>
      </c>
    </row>
    <row r="25" spans="1:13" ht="24" customHeight="1">
      <c r="A25" s="229"/>
      <c r="B25" s="229"/>
      <c r="C25" s="219" t="s">
        <v>219</v>
      </c>
      <c r="D25" s="230">
        <f>D26</f>
        <v>0</v>
      </c>
      <c r="E25" s="230">
        <f t="shared" si="8"/>
        <v>15053400</v>
      </c>
      <c r="F25" s="230">
        <f t="shared" si="8"/>
        <v>0</v>
      </c>
      <c r="G25" s="230">
        <f t="shared" si="8"/>
        <v>15053400</v>
      </c>
    </row>
    <row r="26" spans="1:13" ht="24">
      <c r="A26" s="224" t="s">
        <v>253</v>
      </c>
      <c r="B26" s="224" t="s">
        <v>254</v>
      </c>
      <c r="C26" s="216" t="s">
        <v>252</v>
      </c>
      <c r="D26" s="180">
        <v>0</v>
      </c>
      <c r="E26" s="180">
        <v>15053400</v>
      </c>
      <c r="F26" s="180">
        <v>0</v>
      </c>
      <c r="G26" s="180">
        <f>SUM(D26:F26)</f>
        <v>15053400</v>
      </c>
    </row>
    <row r="142" spans="1:7">
      <c r="B142" s="191"/>
      <c r="C142" s="191"/>
      <c r="G142" s="191"/>
    </row>
    <row r="143" spans="1:7">
      <c r="A143" s="191"/>
    </row>
    <row r="144" spans="1:7">
      <c r="B144" s="191"/>
      <c r="C144" s="191"/>
      <c r="G144" s="191"/>
    </row>
    <row r="145" spans="1:1">
      <c r="A145" s="191"/>
    </row>
  </sheetData>
  <customSheetViews>
    <customSheetView guid="{1D2D6206-2023-48B6-AD75-32059BE8924C}" scale="90" showPageBreaks="1" topLeftCell="A13">
      <selection activeCell="A8" sqref="A8:XFD8"/>
      <pageMargins left="0.31496062992125984" right="0.19685039370078741" top="0.47244094488188981" bottom="0.59055118110236227" header="0.27559055118110237" footer="0.31496062992125984"/>
      <pageSetup paperSize="9" firstPageNumber="978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 topLeftCell="A4">
      <selection activeCell="K25" sqref="K25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7">
    <mergeCell ref="B24:C24"/>
    <mergeCell ref="A1:G1"/>
    <mergeCell ref="D3:F3"/>
    <mergeCell ref="A6:C6"/>
    <mergeCell ref="A7:C7"/>
    <mergeCell ref="B10:C10"/>
    <mergeCell ref="G3:G4"/>
  </mergeCells>
  <pageMargins left="0.31496062992125984" right="0.19685039370078741" top="0.47244094488188981" bottom="0.59055118110236227" header="0.27559055118110237" footer="0.31496062992125984"/>
  <pageSetup paperSize="9" firstPageNumber="938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9"/>
  <sheetViews>
    <sheetView view="pageLayout" topLeftCell="A37" zoomScaleNormal="90" workbookViewId="0">
      <selection activeCell="B16" sqref="B16"/>
    </sheetView>
  </sheetViews>
  <sheetFormatPr defaultColWidth="13.42578125" defaultRowHeight="12"/>
  <cols>
    <col min="1" max="1" width="19.42578125" style="228" customWidth="1"/>
    <col min="2" max="2" width="20.7109375" style="228" customWidth="1"/>
    <col min="3" max="3" width="46.5703125" style="228" customWidth="1"/>
    <col min="4" max="4" width="12.7109375" style="311" customWidth="1"/>
    <col min="5" max="6" width="12.5703125" style="311" customWidth="1"/>
    <col min="7" max="7" width="14.85546875" style="311" customWidth="1"/>
    <col min="8" max="9" width="13.42578125" style="228"/>
    <col min="10" max="10" width="56.140625" style="228" customWidth="1"/>
    <col min="11" max="16384" width="13.42578125" style="228"/>
  </cols>
  <sheetData>
    <row r="1" spans="1:7" ht="14.25">
      <c r="A1" s="460"/>
      <c r="B1" s="460"/>
      <c r="C1" s="460"/>
      <c r="D1" s="460"/>
      <c r="E1" s="460"/>
      <c r="F1" s="460"/>
      <c r="G1" s="460"/>
    </row>
    <row r="2" spans="1:7">
      <c r="A2" s="212"/>
      <c r="B2" s="212"/>
      <c r="C2" s="212"/>
      <c r="D2" s="284"/>
      <c r="E2" s="284"/>
      <c r="F2" s="284"/>
      <c r="G2" s="236"/>
    </row>
    <row r="3" spans="1:7" ht="12" customHeight="1">
      <c r="A3" s="297"/>
      <c r="B3" s="297"/>
      <c r="C3" s="297"/>
      <c r="D3" s="462" t="s">
        <v>6</v>
      </c>
      <c r="E3" s="462"/>
      <c r="F3" s="463"/>
      <c r="G3" s="452" t="s">
        <v>319</v>
      </c>
    </row>
    <row r="4" spans="1:7" ht="67.5">
      <c r="A4" s="298" t="s">
        <v>1</v>
      </c>
      <c r="B4" s="298" t="s">
        <v>2</v>
      </c>
      <c r="C4" s="298" t="s">
        <v>3</v>
      </c>
      <c r="D4" s="299" t="s">
        <v>69</v>
      </c>
      <c r="E4" s="194" t="s">
        <v>68</v>
      </c>
      <c r="F4" s="194" t="s">
        <v>232</v>
      </c>
      <c r="G4" s="453"/>
    </row>
    <row r="6" spans="1:7" s="257" customFormat="1" ht="15">
      <c r="A6" s="464" t="s">
        <v>53</v>
      </c>
      <c r="B6" s="464"/>
      <c r="C6" s="464"/>
      <c r="D6" s="285">
        <f>SUM(D7)</f>
        <v>274721</v>
      </c>
      <c r="E6" s="285">
        <f>SUM(E7)</f>
        <v>30419286</v>
      </c>
      <c r="F6" s="285">
        <f>SUM(F7)</f>
        <v>0</v>
      </c>
      <c r="G6" s="285">
        <f>SUM(G7)</f>
        <v>30694007</v>
      </c>
    </row>
    <row r="7" spans="1:7" s="211" customFormat="1" ht="14.25">
      <c r="A7" s="465" t="s">
        <v>9</v>
      </c>
      <c r="B7" s="465"/>
      <c r="C7" s="465"/>
      <c r="D7" s="285">
        <f>SUM(D11)</f>
        <v>274721</v>
      </c>
      <c r="E7" s="285">
        <f>SUM(E11)</f>
        <v>30419286</v>
      </c>
      <c r="F7" s="285">
        <f>SUM(F11)</f>
        <v>0</v>
      </c>
      <c r="G7" s="285">
        <f>SUM(G11)</f>
        <v>30694007</v>
      </c>
    </row>
    <row r="8" spans="1:7" s="211" customFormat="1" ht="14.25">
      <c r="A8" s="300"/>
      <c r="B8" s="301"/>
      <c r="C8" s="302" t="s">
        <v>19</v>
      </c>
      <c r="D8" s="240">
        <f>D24+D14</f>
        <v>75152</v>
      </c>
      <c r="E8" s="240">
        <f t="shared" ref="E8:G8" si="0">E24+E14</f>
        <v>0</v>
      </c>
      <c r="F8" s="240">
        <f t="shared" si="0"/>
        <v>0</v>
      </c>
      <c r="G8" s="240">
        <f t="shared" si="0"/>
        <v>75152</v>
      </c>
    </row>
    <row r="9" spans="1:7" s="211" customFormat="1" ht="14.25">
      <c r="A9" s="303"/>
      <c r="B9" s="303"/>
      <c r="C9" s="302" t="s">
        <v>39</v>
      </c>
      <c r="D9" s="240">
        <f>D20</f>
        <v>0</v>
      </c>
      <c r="E9" s="240">
        <f t="shared" ref="E9:G9" si="1">E20</f>
        <v>14963</v>
      </c>
      <c r="F9" s="240">
        <f t="shared" si="1"/>
        <v>0</v>
      </c>
      <c r="G9" s="240">
        <f t="shared" si="1"/>
        <v>14963</v>
      </c>
    </row>
    <row r="10" spans="1:7" s="211" customFormat="1">
      <c r="A10" s="212"/>
      <c r="B10" s="212"/>
      <c r="C10" s="218"/>
      <c r="D10" s="286"/>
      <c r="E10" s="286"/>
      <c r="F10" s="286"/>
      <c r="G10" s="304"/>
    </row>
    <row r="11" spans="1:7" s="211" customFormat="1" ht="22.5" customHeight="1">
      <c r="A11" s="212"/>
      <c r="B11" s="455" t="s">
        <v>10</v>
      </c>
      <c r="C11" s="455"/>
      <c r="D11" s="210">
        <f>D12+D18+D25+D15+D22</f>
        <v>274721</v>
      </c>
      <c r="E11" s="210">
        <f>E12+E18+E25+E15+E22</f>
        <v>30419286</v>
      </c>
      <c r="F11" s="210">
        <f>F12+F18+F25+F15+F22</f>
        <v>0</v>
      </c>
      <c r="G11" s="210">
        <f>G12+G18+G25+G15+G22</f>
        <v>30694007</v>
      </c>
    </row>
    <row r="12" spans="1:7" s="211" customFormat="1" ht="42" customHeight="1">
      <c r="A12" s="218"/>
      <c r="B12" s="288"/>
      <c r="C12" s="289" t="s">
        <v>238</v>
      </c>
      <c r="D12" s="290">
        <f>D13</f>
        <v>40899</v>
      </c>
      <c r="E12" s="290">
        <f t="shared" ref="E12:G12" si="2">E13</f>
        <v>0</v>
      </c>
      <c r="F12" s="290">
        <f t="shared" si="2"/>
        <v>0</v>
      </c>
      <c r="G12" s="290">
        <f t="shared" si="2"/>
        <v>40899</v>
      </c>
    </row>
    <row r="13" spans="1:7" s="211" customFormat="1" ht="120">
      <c r="A13" s="246" t="s">
        <v>143</v>
      </c>
      <c r="B13" s="246" t="s">
        <v>283</v>
      </c>
      <c r="C13" s="309" t="s">
        <v>239</v>
      </c>
      <c r="D13" s="217">
        <v>40899</v>
      </c>
      <c r="E13" s="250">
        <v>0</v>
      </c>
      <c r="F13" s="259">
        <v>0</v>
      </c>
      <c r="G13" s="225">
        <f>D13+E13+F13</f>
        <v>40899</v>
      </c>
    </row>
    <row r="14" spans="1:7" s="211" customFormat="1">
      <c r="A14" s="246"/>
      <c r="B14" s="246"/>
      <c r="C14" s="310" t="s">
        <v>19</v>
      </c>
      <c r="D14" s="217">
        <v>40899</v>
      </c>
      <c r="E14" s="250">
        <v>0</v>
      </c>
      <c r="F14" s="259">
        <v>0</v>
      </c>
      <c r="G14" s="225">
        <f>D14+E14+F14</f>
        <v>40899</v>
      </c>
    </row>
    <row r="15" spans="1:7" s="211" customFormat="1" ht="30.75" customHeight="1">
      <c r="A15" s="218"/>
      <c r="B15" s="288"/>
      <c r="C15" s="289" t="s">
        <v>11</v>
      </c>
      <c r="D15" s="290">
        <f>D16+D17</f>
        <v>0</v>
      </c>
      <c r="E15" s="290">
        <f>E16+E17</f>
        <v>4579960</v>
      </c>
      <c r="F15" s="290">
        <f>F16+F17</f>
        <v>0</v>
      </c>
      <c r="G15" s="290">
        <f>G16+G17</f>
        <v>4579960</v>
      </c>
    </row>
    <row r="16" spans="1:7" s="211" customFormat="1" ht="48">
      <c r="A16" s="246" t="s">
        <v>25</v>
      </c>
      <c r="B16" s="246" t="s">
        <v>183</v>
      </c>
      <c r="C16" s="291"/>
      <c r="D16" s="217">
        <v>0</v>
      </c>
      <c r="E16" s="250">
        <v>4211286</v>
      </c>
      <c r="F16" s="259">
        <v>0</v>
      </c>
      <c r="G16" s="225">
        <f>D16+E16+F16</f>
        <v>4211286</v>
      </c>
    </row>
    <row r="17" spans="1:13" s="211" customFormat="1" ht="48">
      <c r="A17" s="251"/>
      <c r="B17" s="246" t="s">
        <v>130</v>
      </c>
      <c r="C17" s="307"/>
      <c r="D17" s="305">
        <v>0</v>
      </c>
      <c r="E17" s="252">
        <v>368674</v>
      </c>
      <c r="F17" s="306">
        <v>0</v>
      </c>
      <c r="G17" s="253">
        <f>D17+E17+F17</f>
        <v>368674</v>
      </c>
    </row>
    <row r="18" spans="1:13" s="257" customFormat="1" ht="27.75" customHeight="1">
      <c r="A18" s="263"/>
      <c r="B18" s="263"/>
      <c r="C18" s="264" t="s">
        <v>12</v>
      </c>
      <c r="D18" s="214">
        <f>D19+D21</f>
        <v>0</v>
      </c>
      <c r="E18" s="214">
        <f>E19+E21</f>
        <v>25523548</v>
      </c>
      <c r="F18" s="214">
        <f>F19+F21</f>
        <v>0</v>
      </c>
      <c r="G18" s="214">
        <f>G19+G21</f>
        <v>25523548</v>
      </c>
      <c r="I18" s="96"/>
      <c r="J18" s="85"/>
      <c r="K18" s="96"/>
      <c r="L18" s="97"/>
      <c r="M18" s="228"/>
    </row>
    <row r="19" spans="1:13" s="257" customFormat="1" ht="57.75" customHeight="1">
      <c r="A19" s="246" t="s">
        <v>32</v>
      </c>
      <c r="B19" s="262" t="s">
        <v>240</v>
      </c>
      <c r="C19" s="265"/>
      <c r="D19" s="217">
        <v>0</v>
      </c>
      <c r="E19" s="250">
        <v>25132704</v>
      </c>
      <c r="F19" s="217">
        <v>0</v>
      </c>
      <c r="G19" s="225">
        <f>SUM(D19:F19)</f>
        <v>25132704</v>
      </c>
      <c r="I19" s="96"/>
      <c r="J19" s="96"/>
      <c r="K19" s="96"/>
      <c r="L19" s="97"/>
      <c r="M19" s="228"/>
    </row>
    <row r="20" spans="1:13" s="257" customFormat="1">
      <c r="A20" s="246"/>
      <c r="B20" s="262"/>
      <c r="C20" s="308" t="s">
        <v>39</v>
      </c>
      <c r="D20" s="217">
        <v>0</v>
      </c>
      <c r="E20" s="250">
        <v>14963</v>
      </c>
      <c r="F20" s="217">
        <v>0</v>
      </c>
      <c r="G20" s="225">
        <f>SUM(D20:F20)</f>
        <v>14963</v>
      </c>
      <c r="I20" s="96"/>
      <c r="J20" s="96"/>
      <c r="K20" s="96"/>
      <c r="L20" s="97"/>
      <c r="M20" s="228"/>
    </row>
    <row r="21" spans="1:13" s="257" customFormat="1" ht="64.5" customHeight="1">
      <c r="A21" s="246"/>
      <c r="B21" s="262" t="s">
        <v>133</v>
      </c>
      <c r="C21" s="265"/>
      <c r="D21" s="217">
        <v>0</v>
      </c>
      <c r="E21" s="250">
        <v>390844</v>
      </c>
      <c r="F21" s="217">
        <v>0</v>
      </c>
      <c r="G21" s="225">
        <f>SUM(D21:F21)</f>
        <v>390844</v>
      </c>
      <c r="I21" s="96"/>
      <c r="J21" s="96"/>
      <c r="K21" s="96"/>
      <c r="L21" s="97"/>
      <c r="M21" s="228"/>
    </row>
    <row r="22" spans="1:13" s="257" customFormat="1" ht="19.5" customHeight="1">
      <c r="A22" s="254"/>
      <c r="B22" s="263"/>
      <c r="C22" s="264" t="s">
        <v>128</v>
      </c>
      <c r="D22" s="214">
        <f>D23</f>
        <v>34253</v>
      </c>
      <c r="E22" s="214">
        <f t="shared" ref="E22:F22" si="3">E23</f>
        <v>0</v>
      </c>
      <c r="F22" s="214">
        <f t="shared" si="3"/>
        <v>0</v>
      </c>
      <c r="G22" s="214">
        <f>G23</f>
        <v>34253</v>
      </c>
      <c r="I22" s="96"/>
      <c r="J22" s="96"/>
      <c r="K22" s="96"/>
      <c r="L22" s="97"/>
      <c r="M22" s="228"/>
    </row>
    <row r="23" spans="1:13" s="257" customFormat="1" ht="60">
      <c r="A23" s="215" t="s">
        <v>159</v>
      </c>
      <c r="B23" s="215" t="s">
        <v>241</v>
      </c>
      <c r="C23" s="265"/>
      <c r="D23" s="217">
        <v>34253</v>
      </c>
      <c r="E23" s="250">
        <v>0</v>
      </c>
      <c r="F23" s="217">
        <v>0</v>
      </c>
      <c r="G23" s="225">
        <f>SUM(D23:F23)</f>
        <v>34253</v>
      </c>
      <c r="I23" s="96"/>
      <c r="J23" s="96"/>
      <c r="K23" s="96"/>
      <c r="L23" s="97"/>
      <c r="M23" s="228"/>
    </row>
    <row r="24" spans="1:13" s="257" customFormat="1">
      <c r="A24" s="246"/>
      <c r="B24" s="224"/>
      <c r="C24" s="310" t="s">
        <v>19</v>
      </c>
      <c r="D24" s="416">
        <v>34253</v>
      </c>
      <c r="E24" s="182">
        <v>0</v>
      </c>
      <c r="F24" s="182">
        <v>0</v>
      </c>
      <c r="G24" s="217">
        <f t="shared" ref="G24" si="4">D24+E24+F24</f>
        <v>34253</v>
      </c>
      <c r="I24" s="96"/>
      <c r="J24" s="96"/>
      <c r="K24" s="96"/>
      <c r="L24" s="97"/>
      <c r="M24" s="228"/>
    </row>
    <row r="25" spans="1:13" s="211" customFormat="1" ht="24" customHeight="1">
      <c r="A25" s="277"/>
      <c r="B25" s="277"/>
      <c r="C25" s="292" t="s">
        <v>14</v>
      </c>
      <c r="D25" s="214">
        <f>D26+D28+D27</f>
        <v>199569</v>
      </c>
      <c r="E25" s="214">
        <f>E26+E28+E27</f>
        <v>315778</v>
      </c>
      <c r="F25" s="214">
        <f>F26+F28+F27</f>
        <v>0</v>
      </c>
      <c r="G25" s="214">
        <f>G26+G28+G27</f>
        <v>515347</v>
      </c>
      <c r="I25" s="98"/>
      <c r="J25" s="98"/>
      <c r="K25" s="96"/>
      <c r="L25" s="97"/>
      <c r="M25" s="228"/>
    </row>
    <row r="26" spans="1:13" s="211" customFormat="1" ht="72">
      <c r="A26" s="246" t="s">
        <v>26</v>
      </c>
      <c r="B26" s="224" t="s">
        <v>78</v>
      </c>
      <c r="C26" s="267" t="s">
        <v>85</v>
      </c>
      <c r="D26" s="182">
        <v>26090</v>
      </c>
      <c r="E26" s="182">
        <v>0</v>
      </c>
      <c r="F26" s="182">
        <v>0</v>
      </c>
      <c r="G26" s="217">
        <f t="shared" ref="G26:G28" si="5">D26+E26+F26</f>
        <v>26090</v>
      </c>
      <c r="I26" s="96"/>
      <c r="J26" s="85"/>
      <c r="K26" s="96"/>
      <c r="L26" s="97"/>
      <c r="M26" s="228"/>
    </row>
    <row r="27" spans="1:13" s="211" customFormat="1" ht="60">
      <c r="A27" s="246"/>
      <c r="B27" s="224" t="s">
        <v>170</v>
      </c>
      <c r="C27" s="216" t="s">
        <v>284</v>
      </c>
      <c r="D27" s="182">
        <v>173479</v>
      </c>
      <c r="E27" s="182">
        <v>156134</v>
      </c>
      <c r="F27" s="182">
        <v>0</v>
      </c>
      <c r="G27" s="217">
        <f t="shared" si="5"/>
        <v>329613</v>
      </c>
      <c r="I27" s="96"/>
      <c r="J27" s="85"/>
      <c r="K27" s="96"/>
      <c r="L27" s="97"/>
      <c r="M27" s="228"/>
    </row>
    <row r="28" spans="1:13" s="211" customFormat="1" ht="48">
      <c r="A28" s="246"/>
      <c r="B28" s="224" t="s">
        <v>98</v>
      </c>
      <c r="C28" s="216" t="s">
        <v>99</v>
      </c>
      <c r="D28" s="182">
        <v>0</v>
      </c>
      <c r="E28" s="182">
        <v>159644</v>
      </c>
      <c r="F28" s="182">
        <v>0</v>
      </c>
      <c r="G28" s="217">
        <f t="shared" si="5"/>
        <v>159644</v>
      </c>
      <c r="I28" s="96"/>
      <c r="J28" s="85"/>
      <c r="K28" s="96"/>
      <c r="L28" s="97"/>
      <c r="M28" s="228"/>
    </row>
    <row r="109" spans="4:7">
      <c r="D109" s="228"/>
      <c r="E109" s="228"/>
      <c r="F109" s="228"/>
      <c r="G109" s="228"/>
    </row>
  </sheetData>
  <customSheetViews>
    <customSheetView guid="{1D2D6206-2023-48B6-AD75-32059BE8924C}" scale="90" showPageBreaks="1">
      <selection activeCell="A32" sqref="A32:XFD32"/>
      <pageMargins left="0.31496062992125984" right="0.19685039370078741" top="0.47244094488188981" bottom="0.59055118110236227" header="0.27559055118110237" footer="0.31496062992125984"/>
      <pageSetup paperSize="9" firstPageNumber="981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>
      <selection activeCell="J36" sqref="J36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B11:C11"/>
    <mergeCell ref="A1:G1"/>
    <mergeCell ref="D3:F3"/>
    <mergeCell ref="A6:C6"/>
    <mergeCell ref="A7:C7"/>
    <mergeCell ref="G3:G4"/>
  </mergeCells>
  <pageMargins left="0.31496062992125984" right="0.19685039370078741" top="0.47244094488188981" bottom="0.59055118110236227" header="0.27559055118110237" footer="0.31496062992125984"/>
  <pageSetup paperSize="9" firstPageNumber="940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2"/>
  <sheetViews>
    <sheetView view="pageLayout" topLeftCell="A40" zoomScaleNormal="90" workbookViewId="0">
      <selection activeCell="C12" sqref="C12"/>
    </sheetView>
  </sheetViews>
  <sheetFormatPr defaultColWidth="13.42578125" defaultRowHeight="12"/>
  <cols>
    <col min="1" max="1" width="21.28515625" style="191" customWidth="1"/>
    <col min="2" max="2" width="21.140625" style="191" customWidth="1"/>
    <col min="3" max="3" width="46.5703125" style="191" customWidth="1"/>
    <col min="4" max="4" width="12.7109375" style="233" customWidth="1"/>
    <col min="5" max="6" width="12.5703125" style="233" customWidth="1"/>
    <col min="7" max="7" width="13.7109375" style="296" customWidth="1"/>
    <col min="8" max="8" width="13.42578125" style="191"/>
    <col min="9" max="9" width="19.28515625" style="191" customWidth="1"/>
    <col min="10" max="10" width="51" style="191" customWidth="1"/>
    <col min="11" max="16384" width="13.42578125" style="191"/>
  </cols>
  <sheetData>
    <row r="1" spans="1:13" ht="14.25">
      <c r="A1" s="460"/>
      <c r="B1" s="460"/>
      <c r="C1" s="460"/>
      <c r="D1" s="460"/>
      <c r="E1" s="460"/>
      <c r="F1" s="460"/>
      <c r="G1" s="460"/>
    </row>
    <row r="2" spans="1:13">
      <c r="A2" s="234"/>
      <c r="B2" s="234"/>
      <c r="C2" s="234"/>
      <c r="D2" s="283"/>
      <c r="E2" s="283"/>
      <c r="F2" s="283"/>
      <c r="G2" s="284"/>
    </row>
    <row r="3" spans="1:13" ht="12" customHeight="1">
      <c r="A3" s="190"/>
      <c r="B3" s="190"/>
      <c r="C3" s="190"/>
      <c r="D3" s="456" t="s">
        <v>6</v>
      </c>
      <c r="E3" s="456"/>
      <c r="F3" s="457"/>
      <c r="G3" s="452" t="s">
        <v>319</v>
      </c>
    </row>
    <row r="4" spans="1:13" ht="67.5">
      <c r="A4" s="192" t="s">
        <v>1</v>
      </c>
      <c r="B4" s="192" t="s">
        <v>2</v>
      </c>
      <c r="C4" s="192" t="s">
        <v>3</v>
      </c>
      <c r="D4" s="193" t="s">
        <v>69</v>
      </c>
      <c r="E4" s="194" t="s">
        <v>68</v>
      </c>
      <c r="F4" s="194" t="s">
        <v>232</v>
      </c>
      <c r="G4" s="453"/>
    </row>
    <row r="6" spans="1:13" s="237" customFormat="1" ht="15">
      <c r="A6" s="458" t="s">
        <v>7</v>
      </c>
      <c r="B6" s="458"/>
      <c r="C6" s="458"/>
      <c r="D6" s="285">
        <f>SUM(D7)</f>
        <v>502835</v>
      </c>
      <c r="E6" s="285">
        <f>SUM(E7)</f>
        <v>9798147</v>
      </c>
      <c r="F6" s="285">
        <f>SUM(F7)</f>
        <v>0</v>
      </c>
      <c r="G6" s="285">
        <f>SUM(G7)</f>
        <v>10300982</v>
      </c>
    </row>
    <row r="7" spans="1:13" s="198" customFormat="1" ht="14.25">
      <c r="A7" s="459" t="s">
        <v>9</v>
      </c>
      <c r="B7" s="459"/>
      <c r="C7" s="459"/>
      <c r="D7" s="199">
        <f>SUM(D10)</f>
        <v>502835</v>
      </c>
      <c r="E7" s="199">
        <f>SUM(E10)</f>
        <v>9798147</v>
      </c>
      <c r="F7" s="199">
        <f>SUM(F10)</f>
        <v>0</v>
      </c>
      <c r="G7" s="199">
        <f>SUM(G10)</f>
        <v>10300982</v>
      </c>
    </row>
    <row r="8" spans="1:13" s="211" customFormat="1" ht="14.25">
      <c r="A8" s="300"/>
      <c r="B8" s="301"/>
      <c r="C8" s="302" t="s">
        <v>19</v>
      </c>
      <c r="D8" s="240">
        <f>D26+D28+D30+D32+D34</f>
        <v>336046</v>
      </c>
      <c r="E8" s="240">
        <f t="shared" ref="E8:G8" si="0">E26+E28+E30+E32+E34</f>
        <v>0</v>
      </c>
      <c r="F8" s="240">
        <f t="shared" si="0"/>
        <v>0</v>
      </c>
      <c r="G8" s="240">
        <f t="shared" si="0"/>
        <v>336046</v>
      </c>
    </row>
    <row r="9" spans="1:13" s="198" customFormat="1">
      <c r="A9" s="234"/>
      <c r="B9" s="234"/>
      <c r="C9" s="218"/>
      <c r="D9" s="286"/>
      <c r="E9" s="286"/>
      <c r="F9" s="286"/>
      <c r="G9" s="287"/>
    </row>
    <row r="10" spans="1:13" s="211" customFormat="1" ht="24" customHeight="1">
      <c r="A10" s="212"/>
      <c r="B10" s="455" t="s">
        <v>10</v>
      </c>
      <c r="C10" s="455"/>
      <c r="D10" s="210">
        <f>D18+D35+D11+D14</f>
        <v>502835</v>
      </c>
      <c r="E10" s="210">
        <f>E18+E35+E11+E14</f>
        <v>9798147</v>
      </c>
      <c r="F10" s="210">
        <f>F18+F35+F11+F14</f>
        <v>0</v>
      </c>
      <c r="G10" s="210">
        <f>G18+G35+G11+G14</f>
        <v>10300982</v>
      </c>
    </row>
    <row r="11" spans="1:13" s="211" customFormat="1" ht="27" customHeight="1">
      <c r="A11" s="218"/>
      <c r="B11" s="288"/>
      <c r="C11" s="289" t="s">
        <v>11</v>
      </c>
      <c r="D11" s="290">
        <f>D12+D13</f>
        <v>0</v>
      </c>
      <c r="E11" s="290">
        <f>E12+E13</f>
        <v>1389494</v>
      </c>
      <c r="F11" s="290">
        <f>F12+F13</f>
        <v>0</v>
      </c>
      <c r="G11" s="290">
        <f>G12+G13</f>
        <v>1389494</v>
      </c>
    </row>
    <row r="12" spans="1:13" s="211" customFormat="1" ht="63" customHeight="1">
      <c r="A12" s="246" t="s">
        <v>25</v>
      </c>
      <c r="B12" s="246" t="s">
        <v>186</v>
      </c>
      <c r="C12" s="291"/>
      <c r="D12" s="217">
        <v>0</v>
      </c>
      <c r="E12" s="250">
        <v>1205113</v>
      </c>
      <c r="F12" s="259">
        <v>0</v>
      </c>
      <c r="G12" s="225">
        <f>D12+E12+F12</f>
        <v>1205113</v>
      </c>
    </row>
    <row r="13" spans="1:13" s="211" customFormat="1" ht="60" customHeight="1">
      <c r="A13" s="246"/>
      <c r="B13" s="246" t="s">
        <v>130</v>
      </c>
      <c r="C13" s="291"/>
      <c r="D13" s="217">
        <v>0</v>
      </c>
      <c r="E13" s="250">
        <v>184381</v>
      </c>
      <c r="F13" s="259">
        <v>0</v>
      </c>
      <c r="G13" s="225">
        <f>D13+E13+F13</f>
        <v>184381</v>
      </c>
    </row>
    <row r="14" spans="1:13" s="257" customFormat="1" ht="23.25" customHeight="1">
      <c r="A14" s="263"/>
      <c r="B14" s="263"/>
      <c r="C14" s="264" t="s">
        <v>12</v>
      </c>
      <c r="D14" s="214">
        <f>D15+D16</f>
        <v>0</v>
      </c>
      <c r="E14" s="214">
        <f>E15+E16</f>
        <v>3239837</v>
      </c>
      <c r="F14" s="214">
        <f>F15+F16</f>
        <v>0</v>
      </c>
      <c r="G14" s="214">
        <f>G15+G16</f>
        <v>3239837</v>
      </c>
      <c r="I14" s="96"/>
      <c r="J14" s="85"/>
      <c r="K14" s="96"/>
      <c r="L14" s="97"/>
      <c r="M14" s="228"/>
    </row>
    <row r="15" spans="1:13" s="257" customFormat="1" ht="59.25" customHeight="1">
      <c r="A15" s="246" t="s">
        <v>32</v>
      </c>
      <c r="B15" s="262" t="s">
        <v>135</v>
      </c>
      <c r="C15" s="265"/>
      <c r="D15" s="217">
        <v>0</v>
      </c>
      <c r="E15" s="250">
        <v>3165960</v>
      </c>
      <c r="F15" s="217">
        <v>0</v>
      </c>
      <c r="G15" s="225">
        <f>SUM(D15:F15)</f>
        <v>3165960</v>
      </c>
      <c r="I15" s="96"/>
      <c r="J15" s="96"/>
      <c r="K15" s="96"/>
      <c r="L15" s="97"/>
      <c r="M15" s="228"/>
    </row>
    <row r="16" spans="1:13" s="257" customFormat="1" ht="54" customHeight="1">
      <c r="A16" s="246"/>
      <c r="B16" s="262" t="s">
        <v>133</v>
      </c>
      <c r="C16" s="265"/>
      <c r="D16" s="217">
        <v>0</v>
      </c>
      <c r="E16" s="250">
        <v>73877</v>
      </c>
      <c r="F16" s="217">
        <v>0</v>
      </c>
      <c r="G16" s="225">
        <f>SUM(D16:F16)</f>
        <v>73877</v>
      </c>
      <c r="I16" s="96"/>
      <c r="J16" s="96"/>
      <c r="K16" s="96"/>
      <c r="L16" s="97"/>
      <c r="M16" s="228"/>
    </row>
    <row r="17" spans="1:13" s="257" customFormat="1" ht="33" customHeight="1">
      <c r="A17" s="254"/>
      <c r="B17" s="263"/>
      <c r="C17" s="432"/>
      <c r="D17" s="286"/>
      <c r="E17" s="433"/>
      <c r="F17" s="286"/>
      <c r="G17" s="431"/>
      <c r="I17" s="96"/>
      <c r="J17" s="96"/>
      <c r="K17" s="96"/>
      <c r="L17" s="97"/>
      <c r="M17" s="228"/>
    </row>
    <row r="18" spans="1:13" s="211" customFormat="1" ht="24.75" customHeight="1">
      <c r="A18" s="218"/>
      <c r="B18" s="218"/>
      <c r="C18" s="292" t="s">
        <v>14</v>
      </c>
      <c r="D18" s="214">
        <f>SUM(D19:D25)+D27+D29+D31+D33</f>
        <v>502835</v>
      </c>
      <c r="E18" s="214">
        <f t="shared" ref="E18:G18" si="1">SUM(E19:E25)+E27+E29+E31+E33</f>
        <v>249115</v>
      </c>
      <c r="F18" s="214">
        <f t="shared" si="1"/>
        <v>0</v>
      </c>
      <c r="G18" s="214">
        <f t="shared" si="1"/>
        <v>751950</v>
      </c>
      <c r="I18" s="96"/>
      <c r="J18" s="96"/>
      <c r="K18" s="96"/>
      <c r="L18" s="97"/>
      <c r="M18" s="228"/>
    </row>
    <row r="19" spans="1:13" s="228" customFormat="1" ht="72">
      <c r="A19" s="246" t="s">
        <v>26</v>
      </c>
      <c r="B19" s="224" t="s">
        <v>83</v>
      </c>
      <c r="C19" s="267" t="s">
        <v>226</v>
      </c>
      <c r="D19" s="293">
        <v>59397</v>
      </c>
      <c r="E19" s="293">
        <v>0</v>
      </c>
      <c r="F19" s="293">
        <v>0</v>
      </c>
      <c r="G19" s="293">
        <f t="shared" ref="G19" si="2">D19+E19+F19</f>
        <v>59397</v>
      </c>
      <c r="I19" s="96"/>
      <c r="J19" s="96"/>
      <c r="K19" s="96"/>
      <c r="L19" s="97"/>
    </row>
    <row r="20" spans="1:13" s="228" customFormat="1" ht="48.75" customHeight="1">
      <c r="A20" s="246"/>
      <c r="B20" s="224" t="s">
        <v>162</v>
      </c>
      <c r="C20" s="267" t="s">
        <v>255</v>
      </c>
      <c r="D20" s="293">
        <v>3418</v>
      </c>
      <c r="E20" s="293">
        <v>0</v>
      </c>
      <c r="F20" s="293">
        <v>0</v>
      </c>
      <c r="G20" s="293">
        <f t="shared" ref="G20:G24" si="3">F20+E20+D20</f>
        <v>3418</v>
      </c>
      <c r="I20" s="96"/>
      <c r="J20" s="96"/>
      <c r="K20" s="96"/>
      <c r="L20" s="97"/>
    </row>
    <row r="21" spans="1:13" s="228" customFormat="1" ht="32.25" customHeight="1">
      <c r="A21" s="246"/>
      <c r="B21" s="246"/>
      <c r="C21" s="267" t="s">
        <v>256</v>
      </c>
      <c r="D21" s="293">
        <v>45651</v>
      </c>
      <c r="E21" s="293">
        <v>125840</v>
      </c>
      <c r="F21" s="293">
        <v>0</v>
      </c>
      <c r="G21" s="293">
        <f t="shared" si="3"/>
        <v>171491</v>
      </c>
      <c r="I21" s="96"/>
      <c r="J21" s="96"/>
      <c r="K21" s="96"/>
      <c r="L21" s="97"/>
    </row>
    <row r="22" spans="1:13" s="228" customFormat="1" ht="12" customHeight="1">
      <c r="A22" s="246"/>
      <c r="B22" s="246"/>
      <c r="C22" s="267" t="s">
        <v>279</v>
      </c>
      <c r="D22" s="293">
        <v>0</v>
      </c>
      <c r="E22" s="293">
        <v>46167</v>
      </c>
      <c r="F22" s="293">
        <v>0</v>
      </c>
      <c r="G22" s="293">
        <f t="shared" si="3"/>
        <v>46167</v>
      </c>
      <c r="I22" s="96"/>
      <c r="J22" s="96"/>
      <c r="K22" s="96"/>
      <c r="L22" s="97"/>
    </row>
    <row r="23" spans="1:13" s="228" customFormat="1">
      <c r="A23" s="246"/>
      <c r="B23" s="246"/>
      <c r="C23" s="267" t="s">
        <v>280</v>
      </c>
      <c r="D23" s="293">
        <v>15464</v>
      </c>
      <c r="E23" s="293">
        <v>4470</v>
      </c>
      <c r="F23" s="293">
        <v>0</v>
      </c>
      <c r="G23" s="293">
        <f t="shared" si="3"/>
        <v>19934</v>
      </c>
      <c r="I23" s="96"/>
      <c r="J23" s="96"/>
      <c r="K23" s="96"/>
      <c r="L23" s="97"/>
    </row>
    <row r="24" spans="1:13" s="228" customFormat="1" ht="36">
      <c r="A24" s="246"/>
      <c r="B24" s="246"/>
      <c r="C24" s="267" t="s">
        <v>281</v>
      </c>
      <c r="D24" s="293">
        <v>42859</v>
      </c>
      <c r="E24" s="293">
        <v>72638</v>
      </c>
      <c r="F24" s="293">
        <v>0</v>
      </c>
      <c r="G24" s="293">
        <f t="shared" si="3"/>
        <v>115497</v>
      </c>
      <c r="I24" s="96"/>
      <c r="J24" s="96"/>
      <c r="K24" s="96"/>
      <c r="L24" s="97"/>
    </row>
    <row r="25" spans="1:13" s="228" customFormat="1" ht="60">
      <c r="A25" s="246"/>
      <c r="B25" s="246" t="s">
        <v>188</v>
      </c>
      <c r="C25" s="267" t="s">
        <v>227</v>
      </c>
      <c r="D25" s="293">
        <v>6187</v>
      </c>
      <c r="E25" s="293">
        <v>0</v>
      </c>
      <c r="F25" s="293">
        <v>0</v>
      </c>
      <c r="G25" s="293">
        <f>F25+E25+D25</f>
        <v>6187</v>
      </c>
      <c r="I25" s="96"/>
      <c r="J25" s="96"/>
      <c r="K25" s="96"/>
      <c r="L25" s="97"/>
    </row>
    <row r="26" spans="1:13" s="228" customFormat="1">
      <c r="A26" s="246"/>
      <c r="B26" s="246"/>
      <c r="C26" s="232" t="s">
        <v>19</v>
      </c>
      <c r="D26" s="293">
        <v>6187</v>
      </c>
      <c r="E26" s="293">
        <v>0</v>
      </c>
      <c r="F26" s="293">
        <v>0</v>
      </c>
      <c r="G26" s="293">
        <f>F26+E26+D26</f>
        <v>6187</v>
      </c>
      <c r="I26" s="96"/>
      <c r="J26" s="96"/>
      <c r="K26" s="96"/>
      <c r="L26" s="97"/>
    </row>
    <row r="27" spans="1:13" s="228" customFormat="1">
      <c r="A27" s="246"/>
      <c r="B27" s="246"/>
      <c r="C27" s="267" t="s">
        <v>255</v>
      </c>
      <c r="D27" s="293">
        <v>23770</v>
      </c>
      <c r="E27" s="293">
        <v>0</v>
      </c>
      <c r="F27" s="293">
        <v>0</v>
      </c>
      <c r="G27" s="293">
        <f t="shared" ref="G27:G34" si="4">F27+E27+D27</f>
        <v>23770</v>
      </c>
      <c r="I27" s="96"/>
      <c r="J27" s="96"/>
      <c r="K27" s="96"/>
      <c r="L27" s="97"/>
    </row>
    <row r="28" spans="1:13" s="228" customFormat="1">
      <c r="A28" s="246"/>
      <c r="B28" s="246"/>
      <c r="C28" s="232" t="s">
        <v>19</v>
      </c>
      <c r="D28" s="293">
        <v>23770</v>
      </c>
      <c r="E28" s="293">
        <v>0</v>
      </c>
      <c r="F28" s="293">
        <v>0</v>
      </c>
      <c r="G28" s="293">
        <f t="shared" si="4"/>
        <v>23770</v>
      </c>
      <c r="I28" s="96"/>
      <c r="J28" s="96"/>
      <c r="K28" s="96"/>
      <c r="L28" s="97"/>
    </row>
    <row r="29" spans="1:13" s="228" customFormat="1" ht="36">
      <c r="A29" s="246"/>
      <c r="B29" s="246"/>
      <c r="C29" s="267" t="s">
        <v>257</v>
      </c>
      <c r="D29" s="293">
        <v>19200</v>
      </c>
      <c r="E29" s="293">
        <v>0</v>
      </c>
      <c r="F29" s="293">
        <v>0</v>
      </c>
      <c r="G29" s="293">
        <f t="shared" si="4"/>
        <v>19200</v>
      </c>
      <c r="I29" s="96"/>
      <c r="J29" s="96"/>
      <c r="K29" s="96"/>
      <c r="L29" s="97"/>
    </row>
    <row r="30" spans="1:13" s="228" customFormat="1">
      <c r="A30" s="246"/>
      <c r="B30" s="246"/>
      <c r="C30" s="232" t="s">
        <v>19</v>
      </c>
      <c r="D30" s="293">
        <v>19200</v>
      </c>
      <c r="E30" s="293">
        <v>0</v>
      </c>
      <c r="F30" s="293">
        <v>0</v>
      </c>
      <c r="G30" s="293">
        <f t="shared" si="4"/>
        <v>19200</v>
      </c>
      <c r="I30" s="96"/>
      <c r="J30" s="96"/>
      <c r="K30" s="96"/>
      <c r="L30" s="97"/>
    </row>
    <row r="31" spans="1:13" s="228" customFormat="1" ht="15.75" customHeight="1">
      <c r="A31" s="246"/>
      <c r="B31" s="246"/>
      <c r="C31" s="267" t="s">
        <v>258</v>
      </c>
      <c r="D31" s="293">
        <v>82978</v>
      </c>
      <c r="E31" s="293">
        <v>0</v>
      </c>
      <c r="F31" s="293">
        <v>0</v>
      </c>
      <c r="G31" s="293">
        <f t="shared" si="4"/>
        <v>82978</v>
      </c>
      <c r="I31" s="96"/>
      <c r="J31" s="96"/>
      <c r="K31" s="96"/>
      <c r="L31" s="97"/>
    </row>
    <row r="32" spans="1:13" s="228" customFormat="1">
      <c r="A32" s="246"/>
      <c r="B32" s="246"/>
      <c r="C32" s="232" t="s">
        <v>19</v>
      </c>
      <c r="D32" s="293">
        <v>82978</v>
      </c>
      <c r="E32" s="293">
        <v>0</v>
      </c>
      <c r="F32" s="293">
        <v>0</v>
      </c>
      <c r="G32" s="293">
        <f t="shared" si="4"/>
        <v>82978</v>
      </c>
      <c r="I32" s="96"/>
      <c r="J32" s="96"/>
      <c r="K32" s="96"/>
      <c r="L32" s="97"/>
    </row>
    <row r="33" spans="1:13" s="228" customFormat="1" ht="18.75" customHeight="1">
      <c r="A33" s="246"/>
      <c r="B33" s="246"/>
      <c r="C33" s="267" t="s">
        <v>279</v>
      </c>
      <c r="D33" s="293">
        <v>203911</v>
      </c>
      <c r="E33" s="293">
        <v>0</v>
      </c>
      <c r="F33" s="293">
        <v>0</v>
      </c>
      <c r="G33" s="293">
        <f t="shared" si="4"/>
        <v>203911</v>
      </c>
      <c r="I33" s="96"/>
      <c r="J33" s="96"/>
      <c r="K33" s="96"/>
      <c r="L33" s="97"/>
    </row>
    <row r="34" spans="1:13" s="228" customFormat="1" ht="13.5" customHeight="1">
      <c r="A34" s="246"/>
      <c r="B34" s="246"/>
      <c r="C34" s="232" t="s">
        <v>19</v>
      </c>
      <c r="D34" s="293">
        <v>203911</v>
      </c>
      <c r="E34" s="293">
        <v>0</v>
      </c>
      <c r="F34" s="293">
        <v>0</v>
      </c>
      <c r="G34" s="293">
        <f t="shared" si="4"/>
        <v>203911</v>
      </c>
      <c r="I34" s="96"/>
      <c r="J34" s="96"/>
      <c r="K34" s="96"/>
      <c r="L34" s="97"/>
    </row>
    <row r="35" spans="1:13" s="257" customFormat="1" ht="28.5" customHeight="1">
      <c r="A35" s="263"/>
      <c r="B35" s="254"/>
      <c r="C35" s="292" t="s">
        <v>15</v>
      </c>
      <c r="D35" s="294">
        <f>D36</f>
        <v>0</v>
      </c>
      <c r="E35" s="294">
        <f t="shared" ref="E35:G35" si="5">E36</f>
        <v>4919701</v>
      </c>
      <c r="F35" s="294">
        <f t="shared" si="5"/>
        <v>0</v>
      </c>
      <c r="G35" s="294">
        <f t="shared" si="5"/>
        <v>4919701</v>
      </c>
      <c r="I35" s="96"/>
      <c r="J35" s="96"/>
      <c r="K35" s="96"/>
      <c r="L35" s="97"/>
      <c r="M35" s="228"/>
    </row>
    <row r="36" spans="1:13" s="257" customFormat="1" ht="24">
      <c r="A36" s="231"/>
      <c r="B36" s="231"/>
      <c r="C36" s="278" t="s">
        <v>230</v>
      </c>
      <c r="D36" s="295">
        <f>D37</f>
        <v>0</v>
      </c>
      <c r="E36" s="295">
        <f t="shared" ref="E36:G36" si="6">E37</f>
        <v>4919701</v>
      </c>
      <c r="F36" s="295">
        <f t="shared" si="6"/>
        <v>0</v>
      </c>
      <c r="G36" s="295">
        <f t="shared" si="6"/>
        <v>4919701</v>
      </c>
      <c r="I36" s="96"/>
      <c r="J36" s="96"/>
      <c r="K36" s="96"/>
      <c r="L36" s="97"/>
      <c r="M36" s="228"/>
    </row>
    <row r="37" spans="1:13" s="257" customFormat="1" ht="72">
      <c r="A37" s="215" t="s">
        <v>75</v>
      </c>
      <c r="B37" s="215" t="s">
        <v>80</v>
      </c>
      <c r="C37" s="216"/>
      <c r="D37" s="280">
        <v>0</v>
      </c>
      <c r="E37" s="280">
        <v>4919701</v>
      </c>
      <c r="F37" s="280">
        <v>0</v>
      </c>
      <c r="G37" s="280">
        <f>F37+E37+D37</f>
        <v>4919701</v>
      </c>
      <c r="I37" s="96"/>
      <c r="J37" s="96"/>
      <c r="K37" s="96"/>
      <c r="L37" s="97"/>
      <c r="M37" s="228"/>
    </row>
    <row r="132" spans="4:7">
      <c r="D132" s="191"/>
      <c r="E132" s="191"/>
      <c r="F132" s="191"/>
      <c r="G132" s="191"/>
    </row>
    <row r="142" spans="4:7">
      <c r="D142" s="191"/>
      <c r="E142" s="191"/>
      <c r="F142" s="191"/>
      <c r="G142" s="191"/>
    </row>
  </sheetData>
  <customSheetViews>
    <customSheetView guid="{1D2D6206-2023-48B6-AD75-32059BE8924C}" scale="90" showPageBreaks="1" topLeftCell="A16">
      <selection activeCell="A33" sqref="A33:XFD33"/>
      <pageMargins left="0.31496062992125984" right="0.19685039370078741" top="0.47244094488188981" bottom="0.59055118110236227" header="0.27559055118110237" footer="0.31496062992125984"/>
      <pageSetup paperSize="9" firstPageNumber="983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 topLeftCell="A7">
      <selection activeCell="J25" sqref="J25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A1:G1"/>
    <mergeCell ref="D3:F3"/>
    <mergeCell ref="A6:C6"/>
    <mergeCell ref="A7:C7"/>
    <mergeCell ref="B10:C10"/>
    <mergeCell ref="G3:G4"/>
  </mergeCells>
  <phoneticPr fontId="3" type="noConversion"/>
  <pageMargins left="0.31496062992125984" right="0.19685039370078741" top="0.47244094488188981" bottom="0.59055118110236227" header="0.27559055118110237" footer="0.31496062992125984"/>
  <pageSetup paperSize="9" firstPageNumber="943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7"/>
  <sheetViews>
    <sheetView view="pageLayout" topLeftCell="A58" zoomScaleNormal="90" workbookViewId="0">
      <selection activeCell="B18" sqref="B18"/>
    </sheetView>
  </sheetViews>
  <sheetFormatPr defaultColWidth="13.42578125" defaultRowHeight="12"/>
  <cols>
    <col min="1" max="1" width="19.7109375" style="191" customWidth="1"/>
    <col min="2" max="2" width="21.85546875" style="191" customWidth="1"/>
    <col min="3" max="3" width="46.5703125" style="191" customWidth="1"/>
    <col min="4" max="4" width="12.7109375" style="191" customWidth="1"/>
    <col min="5" max="6" width="12.5703125" style="191" customWidth="1"/>
    <col min="7" max="7" width="13.28515625" style="233" customWidth="1"/>
    <col min="8" max="16384" width="13.42578125" style="191"/>
  </cols>
  <sheetData>
    <row r="1" spans="1:8" ht="14.25">
      <c r="A1" s="460"/>
      <c r="B1" s="460"/>
      <c r="C1" s="460"/>
      <c r="D1" s="460"/>
      <c r="E1" s="460"/>
      <c r="F1" s="460"/>
      <c r="G1" s="460"/>
    </row>
    <row r="2" spans="1:8">
      <c r="A2" s="234"/>
      <c r="B2" s="234"/>
      <c r="C2" s="234"/>
      <c r="D2" s="235"/>
      <c r="E2" s="235"/>
      <c r="F2" s="235"/>
      <c r="G2" s="236"/>
    </row>
    <row r="3" spans="1:8" ht="12" customHeight="1">
      <c r="A3" s="190"/>
      <c r="B3" s="190"/>
      <c r="C3" s="190"/>
      <c r="D3" s="456" t="s">
        <v>6</v>
      </c>
      <c r="E3" s="456"/>
      <c r="F3" s="457"/>
      <c r="G3" s="452" t="s">
        <v>319</v>
      </c>
    </row>
    <row r="4" spans="1:8" ht="67.5">
      <c r="A4" s="192" t="s">
        <v>1</v>
      </c>
      <c r="B4" s="192" t="s">
        <v>2</v>
      </c>
      <c r="C4" s="192" t="s">
        <v>3</v>
      </c>
      <c r="D4" s="193" t="s">
        <v>69</v>
      </c>
      <c r="E4" s="194" t="s">
        <v>68</v>
      </c>
      <c r="F4" s="194" t="s">
        <v>232</v>
      </c>
      <c r="G4" s="453"/>
    </row>
    <row r="5" spans="1:8">
      <c r="A5" s="195"/>
      <c r="B5" s="195"/>
      <c r="C5" s="195"/>
      <c r="D5" s="195"/>
      <c r="E5" s="195"/>
      <c r="F5" s="195"/>
      <c r="G5" s="196"/>
    </row>
    <row r="6" spans="1:8" s="237" customFormat="1" ht="15">
      <c r="A6" s="458" t="s">
        <v>60</v>
      </c>
      <c r="B6" s="458"/>
      <c r="C6" s="458"/>
      <c r="D6" s="199">
        <f>SUM(D7)</f>
        <v>20216834</v>
      </c>
      <c r="E6" s="199">
        <f>SUM(E7)</f>
        <v>23533892</v>
      </c>
      <c r="F6" s="199">
        <f>SUM(F7)</f>
        <v>2302975</v>
      </c>
      <c r="G6" s="199">
        <f>SUM(G7)</f>
        <v>46053701</v>
      </c>
    </row>
    <row r="7" spans="1:8" s="198" customFormat="1" ht="14.25">
      <c r="A7" s="459" t="s">
        <v>9</v>
      </c>
      <c r="B7" s="459"/>
      <c r="C7" s="459"/>
      <c r="D7" s="199">
        <f>SUM(D11)</f>
        <v>20216834</v>
      </c>
      <c r="E7" s="199">
        <f>SUM(E11)</f>
        <v>23533892</v>
      </c>
      <c r="F7" s="199">
        <f>SUM(F11)</f>
        <v>2302975</v>
      </c>
      <c r="G7" s="199">
        <f>SUM(G11)</f>
        <v>46053701</v>
      </c>
    </row>
    <row r="8" spans="1:8" s="237" customFormat="1">
      <c r="A8" s="238"/>
      <c r="B8" s="239"/>
      <c r="C8" s="203" t="s">
        <v>19</v>
      </c>
      <c r="D8" s="240">
        <f>D26+D29+D31+D33</f>
        <v>1002980</v>
      </c>
      <c r="E8" s="240">
        <f t="shared" ref="E8:G8" si="0">E26+E29+E31+E33</f>
        <v>0</v>
      </c>
      <c r="F8" s="240">
        <f t="shared" si="0"/>
        <v>0</v>
      </c>
      <c r="G8" s="240">
        <f t="shared" si="0"/>
        <v>1002980</v>
      </c>
    </row>
    <row r="9" spans="1:8" s="237" customFormat="1">
      <c r="A9" s="200"/>
      <c r="B9" s="200"/>
      <c r="C9" s="203" t="s">
        <v>39</v>
      </c>
      <c r="D9" s="240">
        <f>D24</f>
        <v>11186</v>
      </c>
      <c r="E9" s="240">
        <f t="shared" ref="E9:G9" si="1">E24</f>
        <v>0</v>
      </c>
      <c r="F9" s="240">
        <f t="shared" si="1"/>
        <v>0</v>
      </c>
      <c r="G9" s="240">
        <f t="shared" si="1"/>
        <v>11186</v>
      </c>
    </row>
    <row r="10" spans="1:8" s="198" customFormat="1">
      <c r="A10" s="234"/>
      <c r="B10" s="234"/>
      <c r="C10" s="241"/>
      <c r="D10" s="242"/>
      <c r="E10" s="242"/>
      <c r="F10" s="242"/>
      <c r="G10" s="243"/>
    </row>
    <row r="11" spans="1:8" s="211" customFormat="1" ht="25.5" customHeight="1">
      <c r="A11" s="209"/>
      <c r="B11" s="455" t="s">
        <v>10</v>
      </c>
      <c r="C11" s="455"/>
      <c r="D11" s="210">
        <f>D12+D14+D22+D27+D42+D17+D20</f>
        <v>20216834</v>
      </c>
      <c r="E11" s="210">
        <f>E12+E14+E22+E27+E42+E17+E20</f>
        <v>23533892</v>
      </c>
      <c r="F11" s="210">
        <f>F12+F14+F22+F27+F42+F17+F20</f>
        <v>2302975</v>
      </c>
      <c r="G11" s="210">
        <f>G12+G14+G22+G27+G42+G17+G20</f>
        <v>46053701</v>
      </c>
    </row>
    <row r="12" spans="1:8" s="211" customFormat="1" ht="23.25" customHeight="1">
      <c r="A12" s="244"/>
      <c r="B12" s="218"/>
      <c r="C12" s="245" t="s">
        <v>119</v>
      </c>
      <c r="D12" s="214">
        <f>D13</f>
        <v>0</v>
      </c>
      <c r="E12" s="214">
        <f t="shared" ref="E12:G12" si="2">E13</f>
        <v>3893617</v>
      </c>
      <c r="F12" s="214">
        <f t="shared" si="2"/>
        <v>0</v>
      </c>
      <c r="G12" s="214">
        <f t="shared" si="2"/>
        <v>3893617</v>
      </c>
    </row>
    <row r="13" spans="1:8" s="211" customFormat="1" ht="36">
      <c r="A13" s="246" t="s">
        <v>59</v>
      </c>
      <c r="B13" s="247" t="s">
        <v>189</v>
      </c>
      <c r="C13" s="248"/>
      <c r="D13" s="249">
        <v>0</v>
      </c>
      <c r="E13" s="250">
        <v>3893617</v>
      </c>
      <c r="F13" s="249">
        <v>0</v>
      </c>
      <c r="G13" s="225">
        <f>E13</f>
        <v>3893617</v>
      </c>
    </row>
    <row r="14" spans="1:8" s="257" customFormat="1" ht="24.75" customHeight="1">
      <c r="A14" s="254"/>
      <c r="B14" s="254"/>
      <c r="C14" s="213" t="s">
        <v>11</v>
      </c>
      <c r="D14" s="255">
        <f>D15+D16</f>
        <v>0</v>
      </c>
      <c r="E14" s="255">
        <f>E15+E16</f>
        <v>6808698</v>
      </c>
      <c r="F14" s="255">
        <f>F15+F16</f>
        <v>0</v>
      </c>
      <c r="G14" s="255">
        <f>G15+G16</f>
        <v>6808698</v>
      </c>
      <c r="H14" s="256"/>
    </row>
    <row r="15" spans="1:8" s="257" customFormat="1" ht="50.25" customHeight="1">
      <c r="A15" s="246" t="s">
        <v>25</v>
      </c>
      <c r="B15" s="246" t="s">
        <v>131</v>
      </c>
      <c r="C15" s="258"/>
      <c r="D15" s="259">
        <v>0</v>
      </c>
      <c r="E15" s="250">
        <v>5782171</v>
      </c>
      <c r="F15" s="259">
        <v>0</v>
      </c>
      <c r="G15" s="225">
        <f>SUM(D15:F15)</f>
        <v>5782171</v>
      </c>
    </row>
    <row r="16" spans="1:8" s="257" customFormat="1" ht="48">
      <c r="A16" s="261"/>
      <c r="B16" s="262" t="s">
        <v>130</v>
      </c>
      <c r="C16" s="258"/>
      <c r="D16" s="259">
        <v>0</v>
      </c>
      <c r="E16" s="250">
        <v>1026527</v>
      </c>
      <c r="F16" s="259">
        <v>0</v>
      </c>
      <c r="G16" s="225">
        <f>SUM(D16:F16)</f>
        <v>1026527</v>
      </c>
    </row>
    <row r="17" spans="1:13" s="257" customFormat="1" ht="17.25" customHeight="1">
      <c r="A17" s="263"/>
      <c r="B17" s="263"/>
      <c r="C17" s="264" t="s">
        <v>12</v>
      </c>
      <c r="D17" s="214">
        <f>D18+D19</f>
        <v>0</v>
      </c>
      <c r="E17" s="214">
        <f t="shared" ref="E17:G17" si="3">E18+E19</f>
        <v>6086042</v>
      </c>
      <c r="F17" s="214">
        <f t="shared" si="3"/>
        <v>0</v>
      </c>
      <c r="G17" s="214">
        <f t="shared" si="3"/>
        <v>6086042</v>
      </c>
      <c r="I17" s="96"/>
      <c r="J17" s="85"/>
      <c r="K17" s="96"/>
      <c r="L17" s="97"/>
      <c r="M17" s="228"/>
    </row>
    <row r="18" spans="1:13" s="257" customFormat="1" ht="36">
      <c r="A18" s="246" t="s">
        <v>32</v>
      </c>
      <c r="B18" s="262" t="s">
        <v>145</v>
      </c>
      <c r="C18" s="265"/>
      <c r="D18" s="217">
        <v>0</v>
      </c>
      <c r="E18" s="250">
        <v>5785152</v>
      </c>
      <c r="F18" s="217">
        <v>0</v>
      </c>
      <c r="G18" s="225">
        <f>SUM(D18:F18)</f>
        <v>5785152</v>
      </c>
      <c r="I18" s="96"/>
      <c r="J18" s="96"/>
      <c r="K18" s="96"/>
      <c r="L18" s="97"/>
      <c r="M18" s="228"/>
    </row>
    <row r="19" spans="1:13" s="257" customFormat="1" ht="36">
      <c r="A19" s="246"/>
      <c r="B19" s="262" t="s">
        <v>133</v>
      </c>
      <c r="C19" s="265"/>
      <c r="D19" s="217">
        <v>0</v>
      </c>
      <c r="E19" s="250">
        <v>300890</v>
      </c>
      <c r="F19" s="217">
        <v>0</v>
      </c>
      <c r="G19" s="225">
        <f>SUM(D19:F19)</f>
        <v>300890</v>
      </c>
      <c r="I19" s="96"/>
      <c r="J19" s="96"/>
      <c r="K19" s="96"/>
      <c r="L19" s="97"/>
      <c r="M19" s="228"/>
    </row>
    <row r="20" spans="1:13" s="257" customFormat="1" ht="24">
      <c r="A20" s="254"/>
      <c r="B20" s="263"/>
      <c r="C20" s="264" t="s">
        <v>122</v>
      </c>
      <c r="D20" s="214">
        <f>D21</f>
        <v>0</v>
      </c>
      <c r="E20" s="268">
        <f>E21</f>
        <v>631033</v>
      </c>
      <c r="F20" s="214">
        <f>F21</f>
        <v>0</v>
      </c>
      <c r="G20" s="255">
        <f>G21</f>
        <v>631033</v>
      </c>
      <c r="I20" s="96"/>
      <c r="J20" s="96"/>
      <c r="K20" s="96"/>
      <c r="L20" s="97"/>
      <c r="M20" s="228"/>
    </row>
    <row r="21" spans="1:13" s="257" customFormat="1" ht="72">
      <c r="A21" s="266" t="s">
        <v>110</v>
      </c>
      <c r="B21" s="262" t="s">
        <v>190</v>
      </c>
      <c r="C21" s="226" t="s">
        <v>228</v>
      </c>
      <c r="D21" s="249">
        <v>0</v>
      </c>
      <c r="E21" s="249">
        <v>631033</v>
      </c>
      <c r="F21" s="249">
        <v>0</v>
      </c>
      <c r="G21" s="225">
        <f>D21+E21+F21</f>
        <v>631033</v>
      </c>
      <c r="I21" s="96"/>
      <c r="J21" s="96"/>
      <c r="K21" s="96"/>
      <c r="L21" s="97"/>
      <c r="M21" s="228"/>
    </row>
    <row r="22" spans="1:13" s="257" customFormat="1" ht="18.75" customHeight="1">
      <c r="A22" s="263"/>
      <c r="B22" s="270"/>
      <c r="C22" s="245" t="s">
        <v>125</v>
      </c>
      <c r="D22" s="271">
        <f>D23+D25</f>
        <v>19220015</v>
      </c>
      <c r="E22" s="271">
        <f t="shared" ref="E22:G22" si="4">E23+E25</f>
        <v>4056960</v>
      </c>
      <c r="F22" s="271">
        <f t="shared" si="4"/>
        <v>2302975</v>
      </c>
      <c r="G22" s="271">
        <f t="shared" si="4"/>
        <v>25579950</v>
      </c>
    </row>
    <row r="23" spans="1:13" s="257" customFormat="1" ht="60">
      <c r="A23" s="262" t="s">
        <v>96</v>
      </c>
      <c r="B23" s="262" t="s">
        <v>116</v>
      </c>
      <c r="C23" s="258"/>
      <c r="D23" s="249">
        <v>18553736</v>
      </c>
      <c r="E23" s="249">
        <v>4056960</v>
      </c>
      <c r="F23" s="249">
        <v>0</v>
      </c>
      <c r="G23" s="225">
        <f>D23+E23+F23</f>
        <v>22610696</v>
      </c>
    </row>
    <row r="24" spans="1:13" s="257" customFormat="1">
      <c r="A24" s="262"/>
      <c r="B24" s="262"/>
      <c r="C24" s="260" t="s">
        <v>39</v>
      </c>
      <c r="D24" s="249">
        <v>11186</v>
      </c>
      <c r="E24" s="249">
        <v>0</v>
      </c>
      <c r="F24" s="249">
        <v>0</v>
      </c>
      <c r="G24" s="225">
        <f>D24+E24+F24</f>
        <v>11186</v>
      </c>
    </row>
    <row r="25" spans="1:13" s="257" customFormat="1" ht="48">
      <c r="A25" s="246"/>
      <c r="B25" s="262" t="s">
        <v>160</v>
      </c>
      <c r="C25" s="258"/>
      <c r="D25" s="249">
        <v>666279</v>
      </c>
      <c r="E25" s="249">
        <v>0</v>
      </c>
      <c r="F25" s="249">
        <v>2302975</v>
      </c>
      <c r="G25" s="225">
        <f t="shared" ref="G25" si="5">D25+E25+F25</f>
        <v>2969254</v>
      </c>
    </row>
    <row r="26" spans="1:13" s="257" customFormat="1" ht="14.25" customHeight="1">
      <c r="A26" s="251"/>
      <c r="B26" s="272"/>
      <c r="C26" s="273" t="s">
        <v>19</v>
      </c>
      <c r="D26" s="249">
        <v>666279</v>
      </c>
      <c r="E26" s="249">
        <v>0</v>
      </c>
      <c r="F26" s="249">
        <v>0</v>
      </c>
      <c r="G26" s="253">
        <f>D26+E26+F26</f>
        <v>666279</v>
      </c>
    </row>
    <row r="27" spans="1:13" s="257" customFormat="1" ht="30" customHeight="1">
      <c r="A27" s="254"/>
      <c r="B27" s="270"/>
      <c r="C27" s="245" t="s">
        <v>14</v>
      </c>
      <c r="D27" s="255">
        <f>SUM(D28:D41)-D29-D31-D33</f>
        <v>489933</v>
      </c>
      <c r="E27" s="255">
        <f>SUM(E28:E41)-E29-E31-E33</f>
        <v>1637328</v>
      </c>
      <c r="F27" s="255">
        <f>SUM(F28:F41)-F29-F31-F33</f>
        <v>0</v>
      </c>
      <c r="G27" s="255">
        <f>SUM(G28:G41)-G29-G31-G33</f>
        <v>2127261</v>
      </c>
    </row>
    <row r="28" spans="1:13" s="257" customFormat="1" ht="72">
      <c r="A28" s="246" t="s">
        <v>26</v>
      </c>
      <c r="B28" s="215" t="s">
        <v>259</v>
      </c>
      <c r="C28" s="274" t="s">
        <v>268</v>
      </c>
      <c r="D28" s="249">
        <v>35362</v>
      </c>
      <c r="E28" s="249">
        <v>0</v>
      </c>
      <c r="F28" s="249">
        <f>F30</f>
        <v>0</v>
      </c>
      <c r="G28" s="225">
        <f>D28+E28+F28</f>
        <v>35362</v>
      </c>
    </row>
    <row r="29" spans="1:13" s="257" customFormat="1">
      <c r="A29" s="246"/>
      <c r="B29" s="215"/>
      <c r="C29" s="273" t="s">
        <v>19</v>
      </c>
      <c r="D29" s="249">
        <v>35362</v>
      </c>
      <c r="E29" s="249">
        <v>0</v>
      </c>
      <c r="F29" s="249">
        <f>F31</f>
        <v>0</v>
      </c>
      <c r="G29" s="253">
        <f>D29+E29+F29</f>
        <v>35362</v>
      </c>
    </row>
    <row r="30" spans="1:13" s="257" customFormat="1">
      <c r="A30" s="246"/>
      <c r="B30" s="215"/>
      <c r="C30" s="275" t="s">
        <v>269</v>
      </c>
      <c r="D30" s="249">
        <v>265060</v>
      </c>
      <c r="E30" s="249">
        <v>0</v>
      </c>
      <c r="F30" s="249">
        <v>0</v>
      </c>
      <c r="G30" s="249">
        <f t="shared" ref="G30:G33" si="6">D30+E30+F30</f>
        <v>265060</v>
      </c>
    </row>
    <row r="31" spans="1:13" s="257" customFormat="1">
      <c r="A31" s="246"/>
      <c r="B31" s="215"/>
      <c r="C31" s="273" t="s">
        <v>19</v>
      </c>
      <c r="D31" s="249">
        <v>265060</v>
      </c>
      <c r="E31" s="249">
        <v>0</v>
      </c>
      <c r="F31" s="249">
        <v>0</v>
      </c>
      <c r="G31" s="249">
        <f t="shared" si="6"/>
        <v>265060</v>
      </c>
    </row>
    <row r="32" spans="1:13" s="257" customFormat="1" ht="12" customHeight="1">
      <c r="A32" s="246"/>
      <c r="B32" s="215"/>
      <c r="C32" s="418" t="s">
        <v>270</v>
      </c>
      <c r="D32" s="249">
        <v>36279</v>
      </c>
      <c r="E32" s="249">
        <v>0</v>
      </c>
      <c r="F32" s="249">
        <v>0</v>
      </c>
      <c r="G32" s="249">
        <f t="shared" si="6"/>
        <v>36279</v>
      </c>
    </row>
    <row r="33" spans="1:13" s="257" customFormat="1">
      <c r="A33" s="246"/>
      <c r="B33" s="215"/>
      <c r="C33" s="273" t="s">
        <v>19</v>
      </c>
      <c r="D33" s="249">
        <v>36279</v>
      </c>
      <c r="E33" s="249">
        <v>0</v>
      </c>
      <c r="F33" s="249">
        <v>0</v>
      </c>
      <c r="G33" s="249">
        <f t="shared" si="6"/>
        <v>36279</v>
      </c>
    </row>
    <row r="34" spans="1:13" s="257" customFormat="1" ht="24">
      <c r="A34" s="246"/>
      <c r="B34" s="246" t="s">
        <v>74</v>
      </c>
      <c r="C34" s="267" t="s">
        <v>191</v>
      </c>
      <c r="D34" s="249">
        <v>0</v>
      </c>
      <c r="E34" s="249">
        <v>420</v>
      </c>
      <c r="F34" s="249">
        <v>0</v>
      </c>
      <c r="G34" s="225">
        <f t="shared" ref="G34:G40" si="7">SUM(D34:F34)</f>
        <v>420</v>
      </c>
    </row>
    <row r="35" spans="1:13" s="257" customFormat="1" ht="24">
      <c r="A35" s="246"/>
      <c r="B35" s="246"/>
      <c r="C35" s="267" t="s">
        <v>192</v>
      </c>
      <c r="D35" s="249">
        <v>0</v>
      </c>
      <c r="E35" s="249">
        <v>24130</v>
      </c>
      <c r="F35" s="249">
        <v>0</v>
      </c>
      <c r="G35" s="225">
        <f t="shared" si="7"/>
        <v>24130</v>
      </c>
    </row>
    <row r="36" spans="1:13" s="257" customFormat="1" ht="41.25" customHeight="1">
      <c r="A36" s="246"/>
      <c r="B36" s="246"/>
      <c r="C36" s="267" t="s">
        <v>236</v>
      </c>
      <c r="D36" s="249">
        <v>0</v>
      </c>
      <c r="E36" s="249">
        <v>23687</v>
      </c>
      <c r="F36" s="249">
        <v>0</v>
      </c>
      <c r="G36" s="225">
        <f t="shared" si="7"/>
        <v>23687</v>
      </c>
    </row>
    <row r="37" spans="1:13" s="257" customFormat="1">
      <c r="A37" s="246"/>
      <c r="B37" s="246"/>
      <c r="C37" s="267" t="s">
        <v>229</v>
      </c>
      <c r="D37" s="249">
        <v>0</v>
      </c>
      <c r="E37" s="249">
        <v>108817</v>
      </c>
      <c r="F37" s="249">
        <v>0</v>
      </c>
      <c r="G37" s="225">
        <f t="shared" si="7"/>
        <v>108817</v>
      </c>
    </row>
    <row r="38" spans="1:13" s="257" customFormat="1" ht="12" customHeight="1">
      <c r="A38" s="246"/>
      <c r="B38" s="246"/>
      <c r="C38" s="267" t="s">
        <v>260</v>
      </c>
      <c r="D38" s="249">
        <v>0</v>
      </c>
      <c r="E38" s="249">
        <v>47815</v>
      </c>
      <c r="F38" s="249">
        <v>0</v>
      </c>
      <c r="G38" s="225">
        <f t="shared" si="7"/>
        <v>47815</v>
      </c>
    </row>
    <row r="39" spans="1:13" s="257" customFormat="1" ht="43.5" customHeight="1">
      <c r="A39" s="246"/>
      <c r="B39" s="246"/>
      <c r="C39" s="267" t="s">
        <v>271</v>
      </c>
      <c r="D39" s="249">
        <v>0</v>
      </c>
      <c r="E39" s="249">
        <v>128856</v>
      </c>
      <c r="F39" s="249">
        <v>0</v>
      </c>
      <c r="G39" s="225">
        <f t="shared" si="7"/>
        <v>128856</v>
      </c>
    </row>
    <row r="40" spans="1:13" s="257" customFormat="1" ht="48">
      <c r="A40" s="246"/>
      <c r="B40" s="246"/>
      <c r="C40" s="267" t="s">
        <v>272</v>
      </c>
      <c r="D40" s="249">
        <v>55532</v>
      </c>
      <c r="E40" s="249">
        <v>1303603</v>
      </c>
      <c r="F40" s="249">
        <v>0</v>
      </c>
      <c r="G40" s="225">
        <f t="shared" si="7"/>
        <v>1359135</v>
      </c>
    </row>
    <row r="41" spans="1:13" s="257" customFormat="1" ht="72">
      <c r="A41" s="246"/>
      <c r="B41" s="246" t="s">
        <v>83</v>
      </c>
      <c r="C41" s="216" t="s">
        <v>85</v>
      </c>
      <c r="D41" s="249">
        <v>97700</v>
      </c>
      <c r="E41" s="249">
        <v>0</v>
      </c>
      <c r="F41" s="249">
        <v>0</v>
      </c>
      <c r="G41" s="225">
        <f>SUM(D41:F41)</f>
        <v>97700</v>
      </c>
    </row>
    <row r="42" spans="1:13" s="257" customFormat="1" ht="24">
      <c r="A42" s="276"/>
      <c r="B42" s="277"/>
      <c r="C42" s="245" t="s">
        <v>15</v>
      </c>
      <c r="D42" s="214">
        <f>D43+D46</f>
        <v>506886</v>
      </c>
      <c r="E42" s="214">
        <f t="shared" ref="E42:G42" si="8">E43+E46</f>
        <v>420214</v>
      </c>
      <c r="F42" s="214">
        <f t="shared" si="8"/>
        <v>0</v>
      </c>
      <c r="G42" s="214">
        <f t="shared" si="8"/>
        <v>927100</v>
      </c>
    </row>
    <row r="43" spans="1:13" s="257" customFormat="1" ht="24">
      <c r="A43" s="231"/>
      <c r="B43" s="231"/>
      <c r="C43" s="278" t="s">
        <v>230</v>
      </c>
      <c r="D43" s="279">
        <f>D44+D45</f>
        <v>0</v>
      </c>
      <c r="E43" s="279">
        <f t="shared" ref="E43:G43" si="9">E44+E45</f>
        <v>420214</v>
      </c>
      <c r="F43" s="279">
        <f t="shared" si="9"/>
        <v>0</v>
      </c>
      <c r="G43" s="279">
        <f t="shared" si="9"/>
        <v>420214</v>
      </c>
      <c r="I43" s="96"/>
      <c r="J43" s="96"/>
      <c r="K43" s="96"/>
      <c r="L43" s="97"/>
      <c r="M43" s="228"/>
    </row>
    <row r="44" spans="1:13" s="257" customFormat="1" ht="72">
      <c r="A44" s="215" t="s">
        <v>75</v>
      </c>
      <c r="B44" s="215" t="s">
        <v>261</v>
      </c>
      <c r="C44" s="216"/>
      <c r="D44" s="280">
        <v>0</v>
      </c>
      <c r="E44" s="280">
        <v>244419</v>
      </c>
      <c r="F44" s="280">
        <v>0</v>
      </c>
      <c r="G44" s="280">
        <f>F44+E44+D44</f>
        <v>244419</v>
      </c>
      <c r="I44" s="96"/>
      <c r="J44" s="96"/>
      <c r="K44" s="96"/>
      <c r="L44" s="97"/>
      <c r="M44" s="228"/>
    </row>
    <row r="45" spans="1:13" s="257" customFormat="1" ht="96">
      <c r="A45" s="215"/>
      <c r="B45" s="215" t="s">
        <v>262</v>
      </c>
      <c r="C45" s="216"/>
      <c r="D45" s="280">
        <v>0</v>
      </c>
      <c r="E45" s="280">
        <v>175795</v>
      </c>
      <c r="F45" s="280">
        <v>0</v>
      </c>
      <c r="G45" s="280">
        <f>F45+E45+D45</f>
        <v>175795</v>
      </c>
      <c r="I45" s="96"/>
      <c r="J45" s="96"/>
      <c r="K45" s="96"/>
      <c r="L45" s="97"/>
      <c r="M45" s="228"/>
    </row>
    <row r="46" spans="1:13" s="228" customFormat="1" ht="24">
      <c r="A46" s="281"/>
      <c r="B46" s="231"/>
      <c r="C46" s="222" t="s">
        <v>18</v>
      </c>
      <c r="D46" s="279">
        <f>D47</f>
        <v>506886</v>
      </c>
      <c r="E46" s="279">
        <f t="shared" ref="E46:G46" si="10">E47</f>
        <v>0</v>
      </c>
      <c r="F46" s="279">
        <f t="shared" si="10"/>
        <v>0</v>
      </c>
      <c r="G46" s="279">
        <f t="shared" si="10"/>
        <v>506886</v>
      </c>
    </row>
    <row r="47" spans="1:13" s="228" customFormat="1" ht="48">
      <c r="A47" s="281" t="s">
        <v>20</v>
      </c>
      <c r="B47" s="281" t="s">
        <v>31</v>
      </c>
      <c r="C47" s="282" t="s">
        <v>61</v>
      </c>
      <c r="D47" s="280">
        <v>506886</v>
      </c>
      <c r="E47" s="280">
        <v>0</v>
      </c>
      <c r="F47" s="280">
        <v>0</v>
      </c>
      <c r="G47" s="280">
        <f t="shared" ref="G47" si="11">D47+E47+F47</f>
        <v>506886</v>
      </c>
    </row>
  </sheetData>
  <customSheetViews>
    <customSheetView guid="{1D2D6206-2023-48B6-AD75-32059BE8924C}" scale="90" showPageBreaks="1" topLeftCell="A52">
      <selection activeCell="A53" sqref="A53:XFD53"/>
      <pageMargins left="0.31496062992125984" right="0.19685039370078741" top="0.47244094488188981" bottom="0.59055118110236227" header="0.27559055118110237" footer="0.31496062992125984"/>
      <pageSetup paperSize="9" firstPageNumber="985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 topLeftCell="A34">
      <selection activeCell="M32" sqref="M32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A1:G1"/>
    <mergeCell ref="D3:F3"/>
    <mergeCell ref="A6:C6"/>
    <mergeCell ref="A7:C7"/>
    <mergeCell ref="B11:C11"/>
    <mergeCell ref="G3:G4"/>
  </mergeCells>
  <pageMargins left="0.31496062992125984" right="0.19685039370078741" top="0.47244094488188981" bottom="0.59055118110236227" header="0.27559055118110237" footer="0.31496062992125984"/>
  <pageSetup paperSize="9" firstPageNumber="946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6"/>
  <sheetViews>
    <sheetView view="pageLayout" topLeftCell="A31" zoomScaleNormal="90" workbookViewId="0">
      <selection activeCell="B17" sqref="B17"/>
    </sheetView>
  </sheetViews>
  <sheetFormatPr defaultColWidth="13.42578125" defaultRowHeight="12"/>
  <cols>
    <col min="1" max="1" width="19.42578125" style="7" customWidth="1"/>
    <col min="2" max="2" width="21.42578125" style="7" customWidth="1"/>
    <col min="3" max="3" width="46.5703125" style="7" customWidth="1"/>
    <col min="4" max="4" width="13.85546875" style="7" customWidth="1"/>
    <col min="5" max="6" width="13.42578125" style="7" customWidth="1"/>
    <col min="7" max="7" width="13.28515625" style="36" customWidth="1"/>
    <col min="8" max="9" width="13.42578125" style="7"/>
    <col min="10" max="10" width="43.5703125" style="7" customWidth="1"/>
    <col min="11" max="16384" width="13.42578125" style="7"/>
  </cols>
  <sheetData>
    <row r="1" spans="1:14" ht="14.25">
      <c r="A1" s="443"/>
      <c r="B1" s="443"/>
      <c r="C1" s="443"/>
      <c r="D1" s="443"/>
      <c r="E1" s="443"/>
      <c r="F1" s="443"/>
      <c r="G1" s="443"/>
    </row>
    <row r="2" spans="1:14">
      <c r="A2" s="2"/>
      <c r="B2" s="2"/>
      <c r="C2" s="2"/>
      <c r="D2" s="34"/>
      <c r="E2" s="34"/>
      <c r="F2" s="34"/>
      <c r="G2" s="35"/>
    </row>
    <row r="3" spans="1:14" ht="12" customHeight="1">
      <c r="A3" s="18"/>
      <c r="B3" s="18"/>
      <c r="C3" s="18"/>
      <c r="D3" s="444" t="s">
        <v>6</v>
      </c>
      <c r="E3" s="444"/>
      <c r="F3" s="445"/>
      <c r="G3" s="452" t="s">
        <v>319</v>
      </c>
    </row>
    <row r="4" spans="1:14" ht="67.5">
      <c r="A4" s="19" t="s">
        <v>1</v>
      </c>
      <c r="B4" s="19" t="s">
        <v>2</v>
      </c>
      <c r="C4" s="19" t="s">
        <v>3</v>
      </c>
      <c r="D4" s="20" t="s">
        <v>69</v>
      </c>
      <c r="E4" s="194" t="s">
        <v>68</v>
      </c>
      <c r="F4" s="194" t="s">
        <v>232</v>
      </c>
      <c r="G4" s="453"/>
    </row>
    <row r="6" spans="1:14" s="1" customFormat="1" ht="15">
      <c r="A6" s="466" t="s">
        <v>0</v>
      </c>
      <c r="B6" s="466"/>
      <c r="C6" s="466"/>
      <c r="D6" s="61">
        <f>SUM(D7)</f>
        <v>156507</v>
      </c>
      <c r="E6" s="61">
        <f>SUM(E7)</f>
        <v>2720551</v>
      </c>
      <c r="F6" s="61">
        <f>SUM(F7)</f>
        <v>0</v>
      </c>
      <c r="G6" s="61">
        <f>SUM(G7)</f>
        <v>2877058</v>
      </c>
    </row>
    <row r="7" spans="1:14" s="6" customFormat="1" ht="14.25">
      <c r="A7" s="454" t="s">
        <v>9</v>
      </c>
      <c r="B7" s="454"/>
      <c r="C7" s="454"/>
      <c r="D7" s="58">
        <f>D9</f>
        <v>156507</v>
      </c>
      <c r="E7" s="58">
        <f t="shared" ref="E7:G7" si="0">E9</f>
        <v>2720551</v>
      </c>
      <c r="F7" s="58">
        <f t="shared" si="0"/>
        <v>0</v>
      </c>
      <c r="G7" s="58">
        <f t="shared" si="0"/>
        <v>2877058</v>
      </c>
    </row>
    <row r="8" spans="1:14" s="6" customFormat="1">
      <c r="A8" s="2"/>
      <c r="B8" s="2"/>
      <c r="C8" s="9"/>
      <c r="D8" s="10"/>
      <c r="E8" s="10"/>
      <c r="F8" s="10"/>
      <c r="G8" s="42"/>
    </row>
    <row r="9" spans="1:14" s="71" customFormat="1" ht="24" customHeight="1">
      <c r="A9" s="66"/>
      <c r="B9" s="441" t="s">
        <v>10</v>
      </c>
      <c r="C9" s="441"/>
      <c r="D9" s="81">
        <f>D15+D19+D29+D10+D13</f>
        <v>156507</v>
      </c>
      <c r="E9" s="81">
        <f>E15+E19+E29+E10+E13</f>
        <v>2720551</v>
      </c>
      <c r="F9" s="81">
        <f>F15+F19+F29+F10+F13</f>
        <v>0</v>
      </c>
      <c r="G9" s="81">
        <f>G15+G19+G29+G10+G13</f>
        <v>2877058</v>
      </c>
    </row>
    <row r="10" spans="1:14" s="71" customFormat="1" ht="23.25" customHeight="1">
      <c r="A10" s="9"/>
      <c r="B10" s="157"/>
      <c r="C10" s="156" t="s">
        <v>11</v>
      </c>
      <c r="D10" s="57">
        <f>D11+D12</f>
        <v>0</v>
      </c>
      <c r="E10" s="57">
        <f>E11+E12</f>
        <v>1854129</v>
      </c>
      <c r="F10" s="57">
        <f>F11+F12</f>
        <v>0</v>
      </c>
      <c r="G10" s="57">
        <f>G11+G12</f>
        <v>1854129</v>
      </c>
    </row>
    <row r="11" spans="1:14" s="71" customFormat="1" ht="69.75" customHeight="1">
      <c r="A11" s="94" t="s">
        <v>25</v>
      </c>
      <c r="B11" s="94" t="s">
        <v>186</v>
      </c>
      <c r="C11" s="122"/>
      <c r="D11" s="46">
        <v>0</v>
      </c>
      <c r="E11" s="136">
        <v>1745223</v>
      </c>
      <c r="F11" s="75">
        <v>0</v>
      </c>
      <c r="G11" s="56">
        <f>D11+E11+F11</f>
        <v>1745223</v>
      </c>
    </row>
    <row r="12" spans="1:14" s="71" customFormat="1" ht="57" customHeight="1">
      <c r="A12" s="169"/>
      <c r="B12" s="94" t="s">
        <v>130</v>
      </c>
      <c r="C12" s="170"/>
      <c r="D12" s="155">
        <v>0</v>
      </c>
      <c r="E12" s="171">
        <v>108906</v>
      </c>
      <c r="F12" s="165">
        <v>0</v>
      </c>
      <c r="G12" s="172">
        <f>D12+E12+F12</f>
        <v>108906</v>
      </c>
    </row>
    <row r="13" spans="1:14" s="70" customFormat="1" ht="18.75" customHeight="1">
      <c r="A13" s="103"/>
      <c r="B13" s="103"/>
      <c r="C13" s="154" t="s">
        <v>12</v>
      </c>
      <c r="D13" s="37">
        <f>D14</f>
        <v>0</v>
      </c>
      <c r="E13" s="37">
        <f t="shared" ref="E13:G13" si="1">E14</f>
        <v>96312</v>
      </c>
      <c r="F13" s="37">
        <f t="shared" si="1"/>
        <v>0</v>
      </c>
      <c r="G13" s="37">
        <f t="shared" si="1"/>
        <v>96312</v>
      </c>
      <c r="I13" s="96"/>
      <c r="J13" s="85"/>
      <c r="K13" s="96"/>
      <c r="L13" s="97"/>
      <c r="M13" s="51"/>
    </row>
    <row r="14" spans="1:14" s="70" customFormat="1" ht="48.75" customHeight="1">
      <c r="A14" s="94" t="s">
        <v>32</v>
      </c>
      <c r="B14" s="101" t="s">
        <v>133</v>
      </c>
      <c r="C14" s="135"/>
      <c r="D14" s="46">
        <v>0</v>
      </c>
      <c r="E14" s="136">
        <v>96312</v>
      </c>
      <c r="F14" s="46">
        <v>0</v>
      </c>
      <c r="G14" s="56">
        <f>SUM(D14:F14)</f>
        <v>96312</v>
      </c>
      <c r="I14" s="96"/>
      <c r="J14" s="96"/>
      <c r="K14" s="96"/>
      <c r="L14" s="97"/>
      <c r="M14" s="51"/>
    </row>
    <row r="15" spans="1:14" s="71" customFormat="1" ht="18.75" customHeight="1">
      <c r="A15" s="107"/>
      <c r="B15" s="106"/>
      <c r="C15" s="83" t="s">
        <v>118</v>
      </c>
      <c r="D15" s="144">
        <f>SUM(D16:D18)</f>
        <v>23577</v>
      </c>
      <c r="E15" s="144">
        <f>SUM(E16:E18)</f>
        <v>97505</v>
      </c>
      <c r="F15" s="144">
        <f>SUM(F16:F18)</f>
        <v>0</v>
      </c>
      <c r="G15" s="144">
        <f>SUM(G16:G18)</f>
        <v>121082</v>
      </c>
      <c r="I15" s="98"/>
      <c r="J15" s="98"/>
      <c r="K15" s="96"/>
      <c r="L15" s="97"/>
      <c r="M15" s="51"/>
      <c r="N15" s="70"/>
    </row>
    <row r="16" spans="1:14" s="71" customFormat="1" ht="54.75" customHeight="1">
      <c r="A16" s="94" t="s">
        <v>49</v>
      </c>
      <c r="B16" s="94" t="s">
        <v>71</v>
      </c>
      <c r="C16" s="78" t="s">
        <v>233</v>
      </c>
      <c r="D16" s="75">
        <v>0</v>
      </c>
      <c r="E16" s="75">
        <v>86318</v>
      </c>
      <c r="F16" s="75">
        <v>0</v>
      </c>
      <c r="G16" s="56">
        <f t="shared" ref="G16:G18" si="2">SUM(D16:F16)</f>
        <v>86318</v>
      </c>
      <c r="I16" s="96"/>
      <c r="J16" s="96"/>
      <c r="K16" s="96"/>
      <c r="L16" s="97"/>
      <c r="M16" s="51"/>
      <c r="N16" s="70"/>
    </row>
    <row r="17" spans="1:14" s="71" customFormat="1" ht="36">
      <c r="A17" s="94"/>
      <c r="B17" s="94"/>
      <c r="C17" s="78" t="s">
        <v>309</v>
      </c>
      <c r="D17" s="75">
        <v>23577</v>
      </c>
      <c r="E17" s="75">
        <v>0</v>
      </c>
      <c r="F17" s="75">
        <v>0</v>
      </c>
      <c r="G17" s="56">
        <f t="shared" si="2"/>
        <v>23577</v>
      </c>
      <c r="I17" s="96"/>
      <c r="J17" s="96"/>
      <c r="K17" s="96"/>
      <c r="L17" s="97"/>
      <c r="M17" s="51"/>
      <c r="N17" s="70"/>
    </row>
    <row r="18" spans="1:14" s="71" customFormat="1" ht="20.25" customHeight="1">
      <c r="A18" s="94"/>
      <c r="B18" s="94"/>
      <c r="C18" s="166" t="s">
        <v>285</v>
      </c>
      <c r="D18" s="75">
        <v>0</v>
      </c>
      <c r="E18" s="75">
        <v>11187</v>
      </c>
      <c r="F18" s="75">
        <v>0</v>
      </c>
      <c r="G18" s="56">
        <f t="shared" si="2"/>
        <v>11187</v>
      </c>
      <c r="I18" s="96"/>
      <c r="J18" s="96"/>
      <c r="K18" s="96"/>
      <c r="L18" s="97"/>
      <c r="M18" s="51"/>
      <c r="N18" s="70"/>
    </row>
    <row r="19" spans="1:14" s="70" customFormat="1" ht="24" customHeight="1">
      <c r="A19" s="107"/>
      <c r="B19" s="107"/>
      <c r="C19" s="86" t="s">
        <v>14</v>
      </c>
      <c r="D19" s="43">
        <f>SUM(D20:D28)</f>
        <v>124483</v>
      </c>
      <c r="E19" s="43">
        <f>SUM(E20:E28)</f>
        <v>620802</v>
      </c>
      <c r="F19" s="43">
        <f>SUM(F20:F28)</f>
        <v>0</v>
      </c>
      <c r="G19" s="43">
        <f>SUM(G20:G28)</f>
        <v>745285</v>
      </c>
      <c r="I19" s="96"/>
      <c r="J19" s="96"/>
      <c r="K19" s="96"/>
      <c r="L19" s="97"/>
      <c r="M19" s="51"/>
    </row>
    <row r="20" spans="1:14" s="70" customFormat="1" ht="72">
      <c r="A20" s="94" t="s">
        <v>26</v>
      </c>
      <c r="B20" s="94" t="s">
        <v>66</v>
      </c>
      <c r="C20" s="174" t="s">
        <v>85</v>
      </c>
      <c r="D20" s="41">
        <v>18874</v>
      </c>
      <c r="E20" s="41">
        <v>0</v>
      </c>
      <c r="F20" s="41">
        <v>0</v>
      </c>
      <c r="G20" s="41">
        <f>D20+E20+F20</f>
        <v>18874</v>
      </c>
      <c r="I20" s="96"/>
      <c r="J20" s="96"/>
      <c r="K20" s="96"/>
      <c r="L20" s="97"/>
      <c r="M20" s="51"/>
    </row>
    <row r="21" spans="1:14" s="70" customFormat="1" ht="48">
      <c r="A21" s="94"/>
      <c r="B21" s="94" t="s">
        <v>310</v>
      </c>
      <c r="C21" s="174" t="s">
        <v>311</v>
      </c>
      <c r="D21" s="41">
        <v>14180</v>
      </c>
      <c r="E21" s="41">
        <v>0</v>
      </c>
      <c r="F21" s="41">
        <v>0</v>
      </c>
      <c r="G21" s="41">
        <f t="shared" ref="G21:G26" si="3">D21+E21+F21</f>
        <v>14180</v>
      </c>
      <c r="I21" s="96"/>
      <c r="J21" s="96"/>
      <c r="K21" s="96"/>
      <c r="L21" s="97"/>
      <c r="M21" s="51"/>
    </row>
    <row r="22" spans="1:14" s="70" customFormat="1">
      <c r="A22" s="94"/>
      <c r="B22" s="94"/>
      <c r="C22" s="174" t="s">
        <v>312</v>
      </c>
      <c r="D22" s="41">
        <v>14549</v>
      </c>
      <c r="E22" s="41">
        <v>0</v>
      </c>
      <c r="F22" s="41">
        <v>0</v>
      </c>
      <c r="G22" s="41">
        <f t="shared" si="3"/>
        <v>14549</v>
      </c>
      <c r="I22" s="96"/>
      <c r="J22" s="96"/>
      <c r="K22" s="96"/>
      <c r="L22" s="97"/>
      <c r="M22" s="51"/>
    </row>
    <row r="23" spans="1:14" s="70" customFormat="1">
      <c r="A23" s="94"/>
      <c r="B23" s="94"/>
      <c r="C23" s="174" t="s">
        <v>313</v>
      </c>
      <c r="D23" s="41">
        <v>12087</v>
      </c>
      <c r="E23" s="41">
        <v>0</v>
      </c>
      <c r="F23" s="41">
        <v>0</v>
      </c>
      <c r="G23" s="41">
        <f t="shared" si="3"/>
        <v>12087</v>
      </c>
      <c r="I23" s="96"/>
      <c r="J23" s="96"/>
      <c r="K23" s="96"/>
      <c r="L23" s="97"/>
      <c r="M23" s="51"/>
    </row>
    <row r="24" spans="1:14" s="70" customFormat="1">
      <c r="A24" s="94"/>
      <c r="B24" s="94"/>
      <c r="C24" s="174" t="s">
        <v>314</v>
      </c>
      <c r="D24" s="41">
        <v>12148</v>
      </c>
      <c r="E24" s="41">
        <v>0</v>
      </c>
      <c r="F24" s="41">
        <v>0</v>
      </c>
      <c r="G24" s="41">
        <f t="shared" si="3"/>
        <v>12148</v>
      </c>
      <c r="I24" s="96"/>
      <c r="J24" s="96"/>
      <c r="K24" s="96"/>
      <c r="L24" s="97"/>
      <c r="M24" s="51"/>
    </row>
    <row r="25" spans="1:14" s="70" customFormat="1" ht="24">
      <c r="A25" s="94"/>
      <c r="B25" s="94"/>
      <c r="C25" s="174" t="s">
        <v>315</v>
      </c>
      <c r="D25" s="41">
        <v>13796</v>
      </c>
      <c r="E25" s="41">
        <v>0</v>
      </c>
      <c r="F25" s="41">
        <v>0</v>
      </c>
      <c r="G25" s="41">
        <f t="shared" si="3"/>
        <v>13796</v>
      </c>
      <c r="I25" s="96"/>
      <c r="J25" s="96"/>
      <c r="K25" s="96"/>
      <c r="L25" s="97"/>
      <c r="M25" s="51"/>
    </row>
    <row r="26" spans="1:14" s="70" customFormat="1" ht="12.75">
      <c r="A26" s="94"/>
      <c r="B26" s="94"/>
      <c r="C26" s="174" t="s">
        <v>316</v>
      </c>
      <c r="D26" s="434">
        <v>38849</v>
      </c>
      <c r="E26" s="41">
        <v>0</v>
      </c>
      <c r="F26" s="41">
        <v>0</v>
      </c>
      <c r="G26" s="41">
        <f t="shared" si="3"/>
        <v>38849</v>
      </c>
      <c r="I26" s="96"/>
      <c r="J26" s="96"/>
      <c r="K26" s="96"/>
      <c r="L26" s="97"/>
      <c r="M26" s="51"/>
    </row>
    <row r="27" spans="1:14" s="70" customFormat="1" ht="60">
      <c r="A27" s="94"/>
      <c r="B27" s="95" t="s">
        <v>139</v>
      </c>
      <c r="C27" s="78" t="s">
        <v>163</v>
      </c>
      <c r="D27" s="41">
        <v>0</v>
      </c>
      <c r="E27" s="41">
        <v>154679</v>
      </c>
      <c r="F27" s="41">
        <v>0</v>
      </c>
      <c r="G27" s="41">
        <f t="shared" ref="G27:G28" si="4">D27+E27+F27</f>
        <v>154679</v>
      </c>
      <c r="I27" s="96"/>
      <c r="J27" s="96"/>
      <c r="K27" s="96"/>
      <c r="L27" s="97"/>
      <c r="M27" s="51"/>
      <c r="N27" s="71"/>
    </row>
    <row r="28" spans="1:14" s="70" customFormat="1" ht="24">
      <c r="A28" s="94"/>
      <c r="B28" s="95"/>
      <c r="C28" s="78" t="s">
        <v>164</v>
      </c>
      <c r="D28" s="41">
        <v>0</v>
      </c>
      <c r="E28" s="41">
        <v>466123</v>
      </c>
      <c r="F28" s="41">
        <v>0</v>
      </c>
      <c r="G28" s="41">
        <f t="shared" si="4"/>
        <v>466123</v>
      </c>
      <c r="I28" s="96"/>
      <c r="J28" s="96"/>
      <c r="K28" s="96"/>
      <c r="L28" s="97"/>
      <c r="M28" s="51"/>
      <c r="N28" s="71"/>
    </row>
    <row r="29" spans="1:14" s="70" customFormat="1" ht="24">
      <c r="A29" s="103"/>
      <c r="B29" s="103"/>
      <c r="C29" s="84" t="s">
        <v>15</v>
      </c>
      <c r="D29" s="43">
        <f>D30+D32</f>
        <v>8447</v>
      </c>
      <c r="E29" s="43">
        <f t="shared" ref="E29:G29" si="5">E30+E32</f>
        <v>51803</v>
      </c>
      <c r="F29" s="43">
        <f t="shared" si="5"/>
        <v>0</v>
      </c>
      <c r="G29" s="43">
        <f t="shared" si="5"/>
        <v>60250</v>
      </c>
      <c r="I29" s="96"/>
      <c r="J29" s="96"/>
      <c r="K29" s="96"/>
      <c r="L29" s="97"/>
      <c r="M29" s="51"/>
      <c r="N29" s="51"/>
    </row>
    <row r="30" spans="1:14" s="257" customFormat="1" ht="24">
      <c r="A30" s="231"/>
      <c r="B30" s="231"/>
      <c r="C30" s="278" t="s">
        <v>230</v>
      </c>
      <c r="D30" s="279">
        <f>D31</f>
        <v>0</v>
      </c>
      <c r="E30" s="279">
        <f t="shared" ref="E30:G30" si="6">E31</f>
        <v>51803</v>
      </c>
      <c r="F30" s="279">
        <f t="shared" si="6"/>
        <v>0</v>
      </c>
      <c r="G30" s="279">
        <f t="shared" si="6"/>
        <v>51803</v>
      </c>
      <c r="I30" s="96"/>
      <c r="J30" s="96"/>
      <c r="K30" s="96"/>
      <c r="L30" s="97"/>
      <c r="M30" s="228"/>
    </row>
    <row r="31" spans="1:14" s="257" customFormat="1" ht="84">
      <c r="A31" s="215" t="s">
        <v>75</v>
      </c>
      <c r="B31" s="215" t="s">
        <v>286</v>
      </c>
      <c r="C31" s="216"/>
      <c r="D31" s="280">
        <v>0</v>
      </c>
      <c r="E31" s="280">
        <v>51803</v>
      </c>
      <c r="F31" s="280">
        <v>0</v>
      </c>
      <c r="G31" s="280">
        <f>F31+E31+D31</f>
        <v>51803</v>
      </c>
      <c r="I31" s="96"/>
      <c r="J31" s="96"/>
      <c r="K31" s="96"/>
      <c r="L31" s="97"/>
      <c r="M31" s="228"/>
    </row>
    <row r="32" spans="1:14" s="71" customFormat="1" ht="24">
      <c r="A32" s="104"/>
      <c r="B32" s="104"/>
      <c r="C32" s="437" t="s">
        <v>18</v>
      </c>
      <c r="D32" s="438">
        <f>D33</f>
        <v>8447</v>
      </c>
      <c r="E32" s="438">
        <f t="shared" ref="E32:G32" si="7">E33</f>
        <v>0</v>
      </c>
      <c r="F32" s="438">
        <f t="shared" si="7"/>
        <v>0</v>
      </c>
      <c r="G32" s="438">
        <f t="shared" si="7"/>
        <v>8447</v>
      </c>
      <c r="I32" s="96"/>
      <c r="J32" s="96"/>
      <c r="K32" s="96"/>
      <c r="L32" s="97"/>
      <c r="M32" s="51"/>
      <c r="N32" s="51"/>
    </row>
    <row r="33" spans="1:7" s="71" customFormat="1" ht="36.75" customHeight="1">
      <c r="A33" s="94" t="s">
        <v>20</v>
      </c>
      <c r="B33" s="100" t="s">
        <v>317</v>
      </c>
      <c r="C33" s="439" t="s">
        <v>318</v>
      </c>
      <c r="D33" s="31">
        <v>8447</v>
      </c>
      <c r="E33" s="31">
        <v>0</v>
      </c>
      <c r="F33" s="31">
        <v>0</v>
      </c>
      <c r="G33" s="31">
        <f t="shared" ref="G33" si="8">D33+E33+F33</f>
        <v>8447</v>
      </c>
    </row>
    <row r="34" spans="1:7" s="51" customFormat="1">
      <c r="C34" s="158"/>
      <c r="D34" s="158"/>
      <c r="E34" s="158"/>
      <c r="F34" s="158"/>
      <c r="G34" s="159"/>
    </row>
    <row r="35" spans="1:7" s="51" customFormat="1">
      <c r="G35" s="52"/>
    </row>
    <row r="36" spans="1:7" s="51" customFormat="1">
      <c r="G36" s="52"/>
    </row>
    <row r="37" spans="1:7" s="51" customFormat="1">
      <c r="G37" s="52"/>
    </row>
    <row r="38" spans="1:7" s="51" customFormat="1">
      <c r="G38" s="52"/>
    </row>
    <row r="39" spans="1:7" s="51" customFormat="1">
      <c r="G39" s="52"/>
    </row>
    <row r="40" spans="1:7" s="51" customFormat="1">
      <c r="G40" s="52"/>
    </row>
    <row r="41" spans="1:7" s="51" customFormat="1">
      <c r="G41" s="52"/>
    </row>
    <row r="42" spans="1:7" s="51" customFormat="1">
      <c r="G42" s="52"/>
    </row>
    <row r="43" spans="1:7" s="51" customFormat="1">
      <c r="G43" s="52"/>
    </row>
    <row r="53" spans="7:7">
      <c r="G53" s="7"/>
    </row>
    <row r="54" spans="7:7">
      <c r="G54" s="7"/>
    </row>
    <row r="55" spans="7:7">
      <c r="G55" s="7"/>
    </row>
    <row r="154" spans="7:7">
      <c r="G154" s="7"/>
    </row>
    <row r="166" spans="7:7">
      <c r="G166" s="7"/>
    </row>
  </sheetData>
  <customSheetViews>
    <customSheetView guid="{1D2D6206-2023-48B6-AD75-32059BE8924C}" scale="90" showPageBreaks="1" topLeftCell="B28">
      <selection activeCell="A43" sqref="A43:XFD43"/>
      <pageMargins left="0.31496062992125984" right="0.19685039370078741" top="0.47244094488188981" bottom="0.59055118110236227" header="0.27559055118110237" footer="0.31496062992125984"/>
      <pageSetup paperSize="9" firstPageNumber="989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 topLeftCell="A28">
      <selection activeCell="K24" sqref="K24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B9:C9"/>
    <mergeCell ref="A1:G1"/>
    <mergeCell ref="D3:F3"/>
    <mergeCell ref="A6:C6"/>
    <mergeCell ref="A7:C7"/>
    <mergeCell ref="G3:G4"/>
  </mergeCells>
  <phoneticPr fontId="3" type="noConversion"/>
  <pageMargins left="0.31496062992125984" right="0.19685039370078741" top="0.47244094488188981" bottom="0.59055118110236227" header="0.27559055118110237" footer="0.31496062992125984"/>
  <pageSetup paperSize="9" firstPageNumber="950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"/>
  <sheetViews>
    <sheetView view="pageLayout" topLeftCell="A10" zoomScaleNormal="90" workbookViewId="0">
      <selection activeCell="B21" sqref="B21"/>
    </sheetView>
  </sheetViews>
  <sheetFormatPr defaultRowHeight="12.75"/>
  <cols>
    <col min="1" max="1" width="20" customWidth="1"/>
    <col min="2" max="2" width="20.7109375" customWidth="1"/>
    <col min="3" max="3" width="46.5703125" customWidth="1"/>
    <col min="4" max="4" width="12.7109375" customWidth="1"/>
    <col min="5" max="6" width="12.5703125" customWidth="1"/>
    <col min="7" max="7" width="14.28515625" customWidth="1"/>
  </cols>
  <sheetData>
    <row r="1" spans="1:7" ht="12.75" customHeight="1">
      <c r="A1" s="18"/>
      <c r="B1" s="18"/>
      <c r="C1" s="18"/>
      <c r="D1" s="444" t="s">
        <v>6</v>
      </c>
      <c r="E1" s="444"/>
      <c r="F1" s="445"/>
      <c r="G1" s="452" t="s">
        <v>319</v>
      </c>
    </row>
    <row r="2" spans="1:7" ht="67.5">
      <c r="A2" s="19" t="s">
        <v>1</v>
      </c>
      <c r="B2" s="19" t="s">
        <v>2</v>
      </c>
      <c r="C2" s="19" t="s">
        <v>3</v>
      </c>
      <c r="D2" s="20" t="s">
        <v>69</v>
      </c>
      <c r="E2" s="194" t="s">
        <v>68</v>
      </c>
      <c r="F2" s="194" t="s">
        <v>232</v>
      </c>
      <c r="G2" s="453"/>
    </row>
    <row r="3" spans="1:7">
      <c r="A3" s="7"/>
      <c r="B3" s="7"/>
      <c r="C3" s="7"/>
      <c r="D3" s="7"/>
      <c r="E3" s="7"/>
      <c r="F3" s="7"/>
      <c r="G3" s="11"/>
    </row>
    <row r="4" spans="1:7" ht="15">
      <c r="A4" s="450" t="s">
        <v>165</v>
      </c>
      <c r="B4" s="450"/>
      <c r="C4" s="450"/>
      <c r="D4" s="54">
        <f>SUM(D5)</f>
        <v>5551</v>
      </c>
      <c r="E4" s="54">
        <f>SUM(E5)</f>
        <v>0</v>
      </c>
      <c r="F4" s="54">
        <f>SUM(F5)</f>
        <v>0</v>
      </c>
      <c r="G4" s="54">
        <f>SUM(G5)</f>
        <v>5551</v>
      </c>
    </row>
    <row r="5" spans="1:7" ht="14.25">
      <c r="A5" s="454" t="s">
        <v>9</v>
      </c>
      <c r="B5" s="454"/>
      <c r="C5" s="454"/>
      <c r="D5" s="45">
        <f>SUM(D7)</f>
        <v>5551</v>
      </c>
      <c r="E5" s="45">
        <f>SUM(E7)</f>
        <v>0</v>
      </c>
      <c r="F5" s="45">
        <f>SUM(F7)</f>
        <v>0</v>
      </c>
      <c r="G5" s="45">
        <f>SUM(G7)</f>
        <v>5551</v>
      </c>
    </row>
    <row r="6" spans="1:7" s="51" customFormat="1" ht="12">
      <c r="A6" s="66"/>
      <c r="B6" s="66"/>
      <c r="C6" s="9"/>
      <c r="D6" s="10"/>
      <c r="E6" s="10"/>
      <c r="F6" s="10"/>
      <c r="G6" s="71"/>
    </row>
    <row r="7" spans="1:7" s="51" customFormat="1" ht="12">
      <c r="A7" s="66"/>
      <c r="B7" s="441" t="s">
        <v>10</v>
      </c>
      <c r="C7" s="441"/>
      <c r="D7" s="81">
        <f>D8</f>
        <v>5551</v>
      </c>
      <c r="E7" s="81">
        <f t="shared" ref="E7:G8" si="0">E8</f>
        <v>0</v>
      </c>
      <c r="F7" s="81">
        <f t="shared" si="0"/>
        <v>0</v>
      </c>
      <c r="G7" s="81">
        <f t="shared" si="0"/>
        <v>5551</v>
      </c>
    </row>
    <row r="8" spans="1:7" s="51" customFormat="1" ht="18.75" customHeight="1">
      <c r="A8" s="107"/>
      <c r="B8" s="107"/>
      <c r="C8" s="84" t="s">
        <v>14</v>
      </c>
      <c r="D8" s="37">
        <f>D9</f>
        <v>5551</v>
      </c>
      <c r="E8" s="37">
        <f t="shared" si="0"/>
        <v>0</v>
      </c>
      <c r="F8" s="37">
        <f t="shared" si="0"/>
        <v>0</v>
      </c>
      <c r="G8" s="37">
        <f t="shared" si="0"/>
        <v>5551</v>
      </c>
    </row>
    <row r="9" spans="1:7" s="51" customFormat="1" ht="72">
      <c r="A9" s="94" t="s">
        <v>26</v>
      </c>
      <c r="B9" s="104" t="s">
        <v>66</v>
      </c>
      <c r="C9" s="168" t="s">
        <v>85</v>
      </c>
      <c r="D9" s="46">
        <v>5551</v>
      </c>
      <c r="E9" s="46">
        <v>0</v>
      </c>
      <c r="F9" s="46">
        <v>0</v>
      </c>
      <c r="G9" s="46">
        <f>D9+E9+F9</f>
        <v>5551</v>
      </c>
    </row>
  </sheetData>
  <customSheetViews>
    <customSheetView guid="{1D2D6206-2023-48B6-AD75-32059BE8924C}">
      <selection activeCell="K15" sqref="K15"/>
      <pageMargins left="0.31496062992125984" right="0.19685039370078741" top="0.47244094488188981" bottom="0.59055118110236227" header="0.27559055118110237" footer="0.31496062992125984"/>
      <pageSetup paperSize="9" firstPageNumber="992" fitToHeight="0" orientation="landscape" useFirstPageNumber="1" verticalDpi="4294967292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howPageBreaks="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fitToHeight="0" orientation="landscape" useFirstPageNumber="1" verticalDpi="4294967292" r:id="rId2"/>
      <headerFooter scaleWithDoc="0">
        <oddHeader>&amp;C&amp;P</oddHeader>
        <oddFooter>&amp;L&amp;F</oddFooter>
      </headerFooter>
    </customSheetView>
  </customSheetViews>
  <mergeCells count="5">
    <mergeCell ref="D1:F1"/>
    <mergeCell ref="G1:G2"/>
    <mergeCell ref="A4:C4"/>
    <mergeCell ref="A5:C5"/>
    <mergeCell ref="B7:C7"/>
  </mergeCells>
  <pageMargins left="0.31496062992125984" right="0.19685039370078741" top="0.47244094488188981" bottom="0.59055118110236227" header="0.27559055118110237" footer="0.31496062992125984"/>
  <pageSetup paperSize="9" firstPageNumber="953" fitToHeight="0" orientation="landscape" useFirstPageNumber="1" verticalDpi="4294967292" r:id="rId3"/>
  <headerFooter scaleWithDoc="0">
    <oddHeader>&amp;C&amp;"Times New Roman,Regular"&amp;12&amp;P</oddHeader>
    <oddFooter>&amp;L&amp;"Times New Roman,Regular"&amp;F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5"/>
  <sheetViews>
    <sheetView view="pageLayout" topLeftCell="A16" zoomScaleNormal="90" workbookViewId="0">
      <selection activeCell="G3" sqref="G3:G4"/>
    </sheetView>
  </sheetViews>
  <sheetFormatPr defaultColWidth="13.42578125" defaultRowHeight="12"/>
  <cols>
    <col min="1" max="1" width="20" style="51" customWidth="1"/>
    <col min="2" max="2" width="22.5703125" style="51" customWidth="1"/>
    <col min="3" max="3" width="46.5703125" style="50" customWidth="1"/>
    <col min="4" max="4" width="12.7109375" style="51" customWidth="1"/>
    <col min="5" max="5" width="12.5703125" style="51" customWidth="1"/>
    <col min="6" max="6" width="12.85546875" style="51" customWidth="1"/>
    <col min="7" max="7" width="14.28515625" style="52" customWidth="1"/>
    <col min="8" max="9" width="13.42578125" style="51"/>
    <col min="10" max="10" width="31.5703125" style="51" customWidth="1"/>
    <col min="11" max="16384" width="13.42578125" style="51"/>
  </cols>
  <sheetData>
    <row r="1" spans="1:14" ht="10.5" customHeight="1">
      <c r="A1" s="443"/>
      <c r="B1" s="443"/>
      <c r="C1" s="443"/>
      <c r="D1" s="443"/>
      <c r="E1" s="443"/>
      <c r="F1" s="443"/>
      <c r="G1" s="443"/>
    </row>
    <row r="2" spans="1:14">
      <c r="A2" s="66"/>
      <c r="B2" s="66"/>
      <c r="C2" s="66"/>
      <c r="D2" s="91"/>
      <c r="E2" s="91"/>
      <c r="F2" s="91"/>
      <c r="G2" s="8"/>
    </row>
    <row r="3" spans="1:14" ht="13.5" customHeight="1">
      <c r="A3" s="67"/>
      <c r="B3" s="67"/>
      <c r="C3" s="67"/>
      <c r="D3" s="469" t="s">
        <v>6</v>
      </c>
      <c r="E3" s="469"/>
      <c r="F3" s="470"/>
      <c r="G3" s="452" t="s">
        <v>319</v>
      </c>
    </row>
    <row r="4" spans="1:14" ht="72" customHeight="1">
      <c r="A4" s="68" t="s">
        <v>1</v>
      </c>
      <c r="B4" s="68" t="s">
        <v>2</v>
      </c>
      <c r="C4" s="68" t="s">
        <v>3</v>
      </c>
      <c r="D4" s="69" t="s">
        <v>69</v>
      </c>
      <c r="E4" s="194" t="s">
        <v>68</v>
      </c>
      <c r="F4" s="194" t="s">
        <v>232</v>
      </c>
      <c r="G4" s="453"/>
    </row>
    <row r="5" spans="1:14" ht="9" customHeight="1">
      <c r="A5" s="33"/>
      <c r="B5" s="33"/>
      <c r="C5" s="32"/>
      <c r="D5" s="33"/>
      <c r="E5" s="33"/>
      <c r="F5" s="33"/>
      <c r="G5" s="77"/>
    </row>
    <row r="6" spans="1:14" s="70" customFormat="1" ht="15" customHeight="1">
      <c r="A6" s="471" t="s">
        <v>62</v>
      </c>
      <c r="B6" s="471"/>
      <c r="C6" s="471"/>
      <c r="D6" s="58">
        <f>D7</f>
        <v>104124</v>
      </c>
      <c r="E6" s="58">
        <f t="shared" ref="E6:G6" si="0">E7</f>
        <v>13189209</v>
      </c>
      <c r="F6" s="58">
        <f t="shared" si="0"/>
        <v>80107</v>
      </c>
      <c r="G6" s="58">
        <f t="shared" si="0"/>
        <v>13373440</v>
      </c>
    </row>
    <row r="7" spans="1:14" s="71" customFormat="1" ht="15" customHeight="1">
      <c r="A7" s="472" t="s">
        <v>9</v>
      </c>
      <c r="B7" s="472"/>
      <c r="C7" s="472"/>
      <c r="D7" s="58">
        <f>D9</f>
        <v>104124</v>
      </c>
      <c r="E7" s="58">
        <f>E9</f>
        <v>13189209</v>
      </c>
      <c r="F7" s="58">
        <f>F9</f>
        <v>80107</v>
      </c>
      <c r="G7" s="58">
        <f>G9</f>
        <v>13373440</v>
      </c>
    </row>
    <row r="8" spans="1:14" s="71" customFormat="1" ht="9.75" customHeight="1">
      <c r="A8" s="66"/>
      <c r="B8" s="66"/>
      <c r="C8" s="177"/>
      <c r="D8" s="17"/>
      <c r="E8" s="17"/>
      <c r="F8" s="17"/>
      <c r="G8" s="92"/>
    </row>
    <row r="9" spans="1:14" s="71" customFormat="1" ht="24.75" customHeight="1">
      <c r="A9" s="93"/>
      <c r="B9" s="467" t="s">
        <v>10</v>
      </c>
      <c r="C9" s="468"/>
      <c r="D9" s="81">
        <f>D22+D10+D13+D19+D16</f>
        <v>104124</v>
      </c>
      <c r="E9" s="81">
        <f>E22+E10+E13+E19+E16</f>
        <v>13189209</v>
      </c>
      <c r="F9" s="81">
        <f>F22+F10+F13+F19+F16</f>
        <v>80107</v>
      </c>
      <c r="G9" s="81">
        <f>G22+G10+G13+G19+G16</f>
        <v>13373440</v>
      </c>
    </row>
    <row r="10" spans="1:14" s="71" customFormat="1" ht="26.25" customHeight="1">
      <c r="A10" s="9"/>
      <c r="B10" s="157"/>
      <c r="C10" s="156" t="s">
        <v>11</v>
      </c>
      <c r="D10" s="57">
        <f>D11+D12</f>
        <v>0</v>
      </c>
      <c r="E10" s="57">
        <f t="shared" ref="E10:G10" si="1">E11+E12</f>
        <v>1305489</v>
      </c>
      <c r="F10" s="57">
        <f t="shared" si="1"/>
        <v>0</v>
      </c>
      <c r="G10" s="57">
        <f t="shared" si="1"/>
        <v>1305489</v>
      </c>
    </row>
    <row r="11" spans="1:14" s="71" customFormat="1" ht="48">
      <c r="A11" s="94" t="s">
        <v>25</v>
      </c>
      <c r="B11" s="94" t="s">
        <v>231</v>
      </c>
      <c r="C11" s="122"/>
      <c r="D11" s="46">
        <v>0</v>
      </c>
      <c r="E11" s="136">
        <v>1256951</v>
      </c>
      <c r="F11" s="75">
        <v>0</v>
      </c>
      <c r="G11" s="56">
        <f>D11+E11+F11</f>
        <v>1256951</v>
      </c>
    </row>
    <row r="12" spans="1:14" s="71" customFormat="1" ht="48">
      <c r="A12" s="94"/>
      <c r="B12" s="94" t="s">
        <v>130</v>
      </c>
      <c r="C12" s="122"/>
      <c r="D12" s="46">
        <v>0</v>
      </c>
      <c r="E12" s="136">
        <v>48538</v>
      </c>
      <c r="F12" s="75">
        <v>0</v>
      </c>
      <c r="G12" s="56">
        <f>D12+E12+F12</f>
        <v>48538</v>
      </c>
    </row>
    <row r="13" spans="1:14" s="70" customFormat="1" ht="18.75" customHeight="1">
      <c r="A13" s="103"/>
      <c r="B13" s="103"/>
      <c r="C13" s="154" t="s">
        <v>12</v>
      </c>
      <c r="D13" s="37">
        <f>D14+D15</f>
        <v>0</v>
      </c>
      <c r="E13" s="37">
        <f t="shared" ref="E13:G13" si="2">E14+E15</f>
        <v>11788449</v>
      </c>
      <c r="F13" s="37">
        <f t="shared" si="2"/>
        <v>0</v>
      </c>
      <c r="G13" s="37">
        <f t="shared" si="2"/>
        <v>11788449</v>
      </c>
      <c r="I13" s="96"/>
      <c r="J13" s="85"/>
      <c r="K13" s="96"/>
      <c r="L13" s="97"/>
      <c r="M13" s="51"/>
    </row>
    <row r="14" spans="1:14" s="70" customFormat="1" ht="36">
      <c r="A14" s="94" t="s">
        <v>32</v>
      </c>
      <c r="B14" s="101" t="s">
        <v>196</v>
      </c>
      <c r="C14" s="135"/>
      <c r="D14" s="46">
        <v>0</v>
      </c>
      <c r="E14" s="136">
        <v>11573113</v>
      </c>
      <c r="F14" s="46">
        <v>0</v>
      </c>
      <c r="G14" s="56">
        <f>SUM(D14:F14)</f>
        <v>11573113</v>
      </c>
      <c r="I14" s="96"/>
      <c r="J14" s="96"/>
      <c r="K14" s="96"/>
      <c r="L14" s="97"/>
      <c r="M14" s="51"/>
    </row>
    <row r="15" spans="1:14" s="70" customFormat="1" ht="36">
      <c r="A15" s="94"/>
      <c r="B15" s="101" t="s">
        <v>133</v>
      </c>
      <c r="C15" s="135"/>
      <c r="D15" s="46">
        <v>0</v>
      </c>
      <c r="E15" s="136">
        <v>215336</v>
      </c>
      <c r="F15" s="46">
        <v>0</v>
      </c>
      <c r="G15" s="56">
        <f>SUM(D15:F15)</f>
        <v>215336</v>
      </c>
      <c r="I15" s="96"/>
      <c r="J15" s="96"/>
      <c r="K15" s="96"/>
      <c r="L15" s="97"/>
      <c r="M15" s="51"/>
    </row>
    <row r="16" spans="1:14" s="71" customFormat="1" ht="18.75" customHeight="1">
      <c r="A16" s="107"/>
      <c r="B16" s="106"/>
      <c r="C16" s="83" t="s">
        <v>118</v>
      </c>
      <c r="D16" s="144">
        <f>SUM(D17)</f>
        <v>0</v>
      </c>
      <c r="E16" s="144">
        <f t="shared" ref="E16:G16" si="3">SUM(E17)</f>
        <v>2500</v>
      </c>
      <c r="F16" s="144">
        <f t="shared" si="3"/>
        <v>0</v>
      </c>
      <c r="G16" s="144">
        <f t="shared" si="3"/>
        <v>2500</v>
      </c>
      <c r="I16" s="98"/>
      <c r="J16" s="98"/>
      <c r="K16" s="96"/>
      <c r="L16" s="97"/>
      <c r="M16" s="51"/>
      <c r="N16" s="70"/>
    </row>
    <row r="17" spans="1:14" s="71" customFormat="1" ht="36">
      <c r="A17" s="94" t="s">
        <v>49</v>
      </c>
      <c r="B17" s="94" t="s">
        <v>263</v>
      </c>
      <c r="C17" s="78" t="s">
        <v>287</v>
      </c>
      <c r="D17" s="75">
        <v>0</v>
      </c>
      <c r="E17" s="75">
        <v>2500</v>
      </c>
      <c r="F17" s="75">
        <v>0</v>
      </c>
      <c r="G17" s="56">
        <f t="shared" ref="G17" si="4">SUM(D17:F17)</f>
        <v>2500</v>
      </c>
      <c r="I17" s="96"/>
      <c r="J17" s="96"/>
      <c r="K17" s="96"/>
      <c r="L17" s="97"/>
      <c r="M17" s="51"/>
      <c r="N17" s="70"/>
    </row>
    <row r="18" spans="1:14" s="71" customFormat="1">
      <c r="A18" s="106"/>
      <c r="B18" s="106"/>
      <c r="C18" s="427"/>
      <c r="D18" s="440"/>
      <c r="E18" s="440"/>
      <c r="F18" s="440"/>
      <c r="G18" s="429"/>
      <c r="I18" s="96"/>
      <c r="J18" s="96"/>
      <c r="K18" s="96"/>
      <c r="L18" s="97"/>
      <c r="M18" s="51"/>
      <c r="N18" s="70"/>
    </row>
    <row r="19" spans="1:14" s="70" customFormat="1" ht="15" customHeight="1">
      <c r="A19" s="106"/>
      <c r="B19" s="106"/>
      <c r="C19" s="176" t="s">
        <v>125</v>
      </c>
      <c r="D19" s="37">
        <f>D20+D21</f>
        <v>0</v>
      </c>
      <c r="E19" s="37">
        <f t="shared" ref="E19:G19" si="5">E20+E21</f>
        <v>20011</v>
      </c>
      <c r="F19" s="37">
        <f t="shared" si="5"/>
        <v>80107</v>
      </c>
      <c r="G19" s="37">
        <f t="shared" si="5"/>
        <v>100118</v>
      </c>
      <c r="I19" s="96"/>
      <c r="J19" s="96"/>
      <c r="K19" s="96"/>
      <c r="L19" s="97"/>
      <c r="M19" s="51"/>
    </row>
    <row r="20" spans="1:14" s="70" customFormat="1" ht="72">
      <c r="A20" s="94" t="s">
        <v>96</v>
      </c>
      <c r="B20" s="94" t="s">
        <v>195</v>
      </c>
      <c r="C20" s="175"/>
      <c r="D20" s="46">
        <v>0</v>
      </c>
      <c r="E20" s="136">
        <v>20011</v>
      </c>
      <c r="F20" s="46">
        <v>0</v>
      </c>
      <c r="G20" s="56">
        <f t="shared" ref="G20:G21" si="6">SUM(D20:F20)</f>
        <v>20011</v>
      </c>
      <c r="I20" s="96"/>
      <c r="J20" s="96"/>
      <c r="K20" s="96"/>
      <c r="L20" s="97"/>
      <c r="M20" s="51"/>
    </row>
    <row r="21" spans="1:14" s="70" customFormat="1" ht="48">
      <c r="A21" s="94"/>
      <c r="B21" s="94" t="s">
        <v>241</v>
      </c>
      <c r="C21" s="175"/>
      <c r="D21" s="46">
        <v>0</v>
      </c>
      <c r="E21" s="136">
        <v>0</v>
      </c>
      <c r="F21" s="46">
        <v>80107</v>
      </c>
      <c r="G21" s="56">
        <f t="shared" si="6"/>
        <v>80107</v>
      </c>
      <c r="I21" s="96"/>
      <c r="J21" s="96"/>
      <c r="K21" s="96"/>
      <c r="L21" s="97"/>
      <c r="M21" s="51"/>
    </row>
    <row r="22" spans="1:14" s="70" customFormat="1" ht="23.25" customHeight="1">
      <c r="A22" s="108"/>
      <c r="B22" s="103"/>
      <c r="C22" s="84" t="s">
        <v>14</v>
      </c>
      <c r="D22" s="37">
        <f>D23+D24</f>
        <v>104124</v>
      </c>
      <c r="E22" s="37">
        <f t="shared" ref="E22:G22" si="7">E23+E24</f>
        <v>72760</v>
      </c>
      <c r="F22" s="37">
        <f t="shared" si="7"/>
        <v>0</v>
      </c>
      <c r="G22" s="37">
        <f t="shared" si="7"/>
        <v>176884</v>
      </c>
      <c r="M22" s="51"/>
      <c r="N22" s="51"/>
    </row>
    <row r="23" spans="1:14" s="71" customFormat="1" ht="48">
      <c r="A23" s="94" t="s">
        <v>26</v>
      </c>
      <c r="B23" s="138" t="s">
        <v>63</v>
      </c>
      <c r="C23" s="78" t="s">
        <v>64</v>
      </c>
      <c r="D23" s="46">
        <v>72760</v>
      </c>
      <c r="E23" s="79">
        <v>72760</v>
      </c>
      <c r="F23" s="79">
        <v>0</v>
      </c>
      <c r="G23" s="134">
        <f>SUM(D23:F23)</f>
        <v>145520</v>
      </c>
      <c r="I23" s="51"/>
      <c r="J23" s="51"/>
    </row>
    <row r="24" spans="1:14" ht="72">
      <c r="A24" s="102"/>
      <c r="B24" s="100" t="s">
        <v>84</v>
      </c>
      <c r="C24" s="78" t="s">
        <v>85</v>
      </c>
      <c r="D24" s="46">
        <v>31364</v>
      </c>
      <c r="E24" s="46">
        <v>0</v>
      </c>
      <c r="F24" s="46">
        <v>0</v>
      </c>
      <c r="G24" s="77">
        <f t="shared" ref="G24" si="8">D24+E24+F24</f>
        <v>31364</v>
      </c>
    </row>
    <row r="49" spans="3:7">
      <c r="C49" s="51"/>
      <c r="G49" s="51"/>
    </row>
    <row r="54" spans="3:7">
      <c r="C54" s="51"/>
      <c r="G54" s="51"/>
    </row>
    <row r="55" spans="3:7" ht="36.75" customHeight="1"/>
  </sheetData>
  <customSheetViews>
    <customSheetView guid="{1D2D6206-2023-48B6-AD75-32059BE8924C}" scale="90" showPageBreaks="1">
      <selection activeCell="K15" sqref="K15"/>
      <pageMargins left="0.31496062992125984" right="0.19685039370078741" top="0.47244094488188981" bottom="0.59055118110236227" header="0.27559055118110237" footer="0.31496062992125984"/>
      <pageSetup paperSize="9" firstPageNumber="994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 topLeftCell="A7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B9:C9"/>
    <mergeCell ref="A1:G1"/>
    <mergeCell ref="D3:F3"/>
    <mergeCell ref="A6:C6"/>
    <mergeCell ref="A7:C7"/>
    <mergeCell ref="G3:G4"/>
  </mergeCells>
  <pageMargins left="0.31496062992125984" right="0.19685039370078741" top="0.47244094488188981" bottom="0.59055118110236227" header="0.27559055118110237" footer="0.31496062992125984"/>
  <pageSetup paperSize="9" firstPageNumber="954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topLeftCell="A19" zoomScaleNormal="90" workbookViewId="0">
      <selection activeCell="C16" sqref="C16"/>
    </sheetView>
  </sheetViews>
  <sheetFormatPr defaultColWidth="13.42578125" defaultRowHeight="12"/>
  <cols>
    <col min="1" max="1" width="20" style="7" customWidth="1"/>
    <col min="2" max="2" width="20.7109375" style="7" customWidth="1"/>
    <col min="3" max="3" width="46.5703125" style="7" customWidth="1"/>
    <col min="4" max="4" width="12.7109375" style="7" customWidth="1"/>
    <col min="5" max="6" width="12.5703125" style="7" customWidth="1"/>
    <col min="7" max="7" width="14.28515625" style="11" customWidth="1"/>
    <col min="8" max="16384" width="13.42578125" style="7"/>
  </cols>
  <sheetData>
    <row r="1" spans="1:7" ht="14.25">
      <c r="A1" s="443"/>
      <c r="B1" s="443"/>
      <c r="C1" s="443"/>
      <c r="D1" s="443"/>
      <c r="E1" s="443"/>
      <c r="F1" s="443"/>
      <c r="G1" s="443"/>
    </row>
    <row r="2" spans="1:7">
      <c r="A2" s="2"/>
      <c r="B2" s="2"/>
      <c r="C2" s="2"/>
      <c r="D2" s="3"/>
      <c r="E2" s="3"/>
      <c r="F2" s="3"/>
      <c r="G2" s="8"/>
    </row>
    <row r="3" spans="1:7" ht="11.45" customHeight="1">
      <c r="A3" s="18"/>
      <c r="B3" s="18"/>
      <c r="C3" s="18"/>
      <c r="D3" s="444" t="s">
        <v>6</v>
      </c>
      <c r="E3" s="444"/>
      <c r="F3" s="445"/>
      <c r="G3" s="452" t="s">
        <v>320</v>
      </c>
    </row>
    <row r="4" spans="1:7" ht="67.5">
      <c r="A4" s="19" t="s">
        <v>1</v>
      </c>
      <c r="B4" s="19" t="s">
        <v>2</v>
      </c>
      <c r="C4" s="19" t="s">
        <v>3</v>
      </c>
      <c r="D4" s="20" t="s">
        <v>69</v>
      </c>
      <c r="E4" s="194" t="s">
        <v>68</v>
      </c>
      <c r="F4" s="194" t="s">
        <v>232</v>
      </c>
      <c r="G4" s="453"/>
    </row>
    <row r="6" spans="1:7" s="6" customFormat="1" ht="15">
      <c r="A6" s="450" t="s">
        <v>93</v>
      </c>
      <c r="B6" s="450"/>
      <c r="C6" s="450"/>
      <c r="D6" s="54">
        <f>SUM(D7)</f>
        <v>2776</v>
      </c>
      <c r="E6" s="54">
        <f t="shared" ref="E6:G6" si="0">SUM(E7)</f>
        <v>0</v>
      </c>
      <c r="F6" s="54">
        <f t="shared" si="0"/>
        <v>0</v>
      </c>
      <c r="G6" s="54">
        <f t="shared" si="0"/>
        <v>2776</v>
      </c>
    </row>
    <row r="7" spans="1:7" s="6" customFormat="1" ht="14.25">
      <c r="A7" s="454" t="s">
        <v>9</v>
      </c>
      <c r="B7" s="454"/>
      <c r="C7" s="454"/>
      <c r="D7" s="45">
        <f>SUM(D9)</f>
        <v>2776</v>
      </c>
      <c r="E7" s="45">
        <f t="shared" ref="E7:G7" si="1">SUM(E9)</f>
        <v>0</v>
      </c>
      <c r="F7" s="45">
        <f t="shared" si="1"/>
        <v>0</v>
      </c>
      <c r="G7" s="45">
        <f t="shared" si="1"/>
        <v>2776</v>
      </c>
    </row>
    <row r="8" spans="1:7" s="6" customFormat="1">
      <c r="A8" s="2"/>
      <c r="B8" s="2"/>
      <c r="C8" s="9"/>
      <c r="D8" s="10"/>
      <c r="E8" s="10"/>
      <c r="F8" s="10"/>
    </row>
    <row r="9" spans="1:7" s="71" customFormat="1" ht="22.5" customHeight="1">
      <c r="A9" s="66"/>
      <c r="B9" s="441" t="s">
        <v>10</v>
      </c>
      <c r="C9" s="441"/>
      <c r="D9" s="81">
        <f>D10</f>
        <v>2776</v>
      </c>
      <c r="E9" s="81">
        <f t="shared" ref="E9:G9" si="2">E10</f>
        <v>0</v>
      </c>
      <c r="F9" s="81">
        <f t="shared" si="2"/>
        <v>0</v>
      </c>
      <c r="G9" s="81">
        <f t="shared" si="2"/>
        <v>2776</v>
      </c>
    </row>
    <row r="10" spans="1:7" s="51" customFormat="1" ht="19.5" customHeight="1">
      <c r="A10" s="107"/>
      <c r="B10" s="107"/>
      <c r="C10" s="84" t="s">
        <v>14</v>
      </c>
      <c r="D10" s="37">
        <f>D11</f>
        <v>2776</v>
      </c>
      <c r="E10" s="37">
        <f t="shared" ref="E10:G10" si="3">E11</f>
        <v>0</v>
      </c>
      <c r="F10" s="37">
        <f t="shared" si="3"/>
        <v>0</v>
      </c>
      <c r="G10" s="37">
        <f t="shared" si="3"/>
        <v>2776</v>
      </c>
    </row>
    <row r="11" spans="1:7" s="51" customFormat="1" ht="72">
      <c r="A11" s="94" t="s">
        <v>26</v>
      </c>
      <c r="B11" s="104" t="s">
        <v>66</v>
      </c>
      <c r="C11" s="133" t="s">
        <v>85</v>
      </c>
      <c r="D11" s="46">
        <v>2776</v>
      </c>
      <c r="E11" s="46">
        <v>0</v>
      </c>
      <c r="F11" s="46">
        <v>0</v>
      </c>
      <c r="G11" s="46">
        <f>D11+E11+F11</f>
        <v>2776</v>
      </c>
    </row>
  </sheetData>
  <customSheetViews>
    <customSheetView guid="{1D2D6206-2023-48B6-AD75-32059BE8924C}">
      <selection activeCell="K15" sqref="K15"/>
      <pageMargins left="0.31496062992125984" right="0.19685039370078741" top="0.47244094488188981" bottom="0.59055118110236227" header="0.27559055118110237" footer="0.31496062992125984"/>
      <pageSetup paperSize="9" firstPageNumber="995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howPageBreaks="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B9:C9"/>
    <mergeCell ref="A1:G1"/>
    <mergeCell ref="D3:F3"/>
    <mergeCell ref="G3:G4"/>
    <mergeCell ref="A6:C6"/>
    <mergeCell ref="A7:C7"/>
  </mergeCells>
  <pageMargins left="0.31496062992125984" right="0.19685039370078741" top="0.47244094488188981" bottom="0.59055118110236227" header="0.27559055118110237" footer="0.31496062992125984"/>
  <pageSetup paperSize="9" firstPageNumber="956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"/>
  <sheetViews>
    <sheetView view="pageLayout" topLeftCell="A22" zoomScaleNormal="90" workbookViewId="0">
      <selection activeCell="C11" sqref="C11"/>
    </sheetView>
  </sheetViews>
  <sheetFormatPr defaultColWidth="13.42578125" defaultRowHeight="12"/>
  <cols>
    <col min="1" max="1" width="20" style="7" customWidth="1"/>
    <col min="2" max="2" width="20.7109375" style="7" customWidth="1"/>
    <col min="3" max="3" width="46.5703125" style="7" customWidth="1"/>
    <col min="4" max="4" width="12.7109375" style="7" customWidth="1"/>
    <col min="5" max="6" width="12.5703125" style="7" customWidth="1"/>
    <col min="7" max="7" width="14.28515625" style="11" customWidth="1"/>
    <col min="8" max="16384" width="13.42578125" style="7"/>
  </cols>
  <sheetData>
    <row r="1" spans="1:7" ht="14.25">
      <c r="A1" s="443"/>
      <c r="B1" s="443"/>
      <c r="C1" s="443"/>
      <c r="D1" s="443"/>
      <c r="E1" s="443"/>
      <c r="F1" s="443"/>
      <c r="G1" s="443"/>
    </row>
    <row r="2" spans="1:7">
      <c r="A2" s="2"/>
      <c r="B2" s="2"/>
      <c r="C2" s="2"/>
      <c r="D2" s="3"/>
      <c r="E2" s="3"/>
      <c r="F2" s="3"/>
      <c r="G2" s="8"/>
    </row>
    <row r="3" spans="1:7" ht="11.45" customHeight="1">
      <c r="A3" s="18"/>
      <c r="B3" s="18"/>
      <c r="C3" s="18"/>
      <c r="D3" s="444" t="s">
        <v>6</v>
      </c>
      <c r="E3" s="444"/>
      <c r="F3" s="445"/>
      <c r="G3" s="452" t="s">
        <v>319</v>
      </c>
    </row>
    <row r="4" spans="1:7" ht="69.75" customHeight="1">
      <c r="A4" s="19" t="s">
        <v>1</v>
      </c>
      <c r="B4" s="19" t="s">
        <v>2</v>
      </c>
      <c r="C4" s="19" t="s">
        <v>3</v>
      </c>
      <c r="D4" s="20" t="s">
        <v>69</v>
      </c>
      <c r="E4" s="189" t="s">
        <v>68</v>
      </c>
      <c r="F4" s="189" t="s">
        <v>232</v>
      </c>
      <c r="G4" s="453"/>
    </row>
    <row r="6" spans="1:7" s="6" customFormat="1" ht="15">
      <c r="A6" s="450" t="s">
        <v>46</v>
      </c>
      <c r="B6" s="450"/>
      <c r="C6" s="450"/>
      <c r="D6" s="54">
        <f>SUM(D7)</f>
        <v>145520</v>
      </c>
      <c r="E6" s="54">
        <f t="shared" ref="E6:G6" si="0">SUM(E7)</f>
        <v>1366976</v>
      </c>
      <c r="F6" s="54">
        <f t="shared" si="0"/>
        <v>0</v>
      </c>
      <c r="G6" s="54">
        <f t="shared" si="0"/>
        <v>1512496</v>
      </c>
    </row>
    <row r="7" spans="1:7" s="6" customFormat="1" ht="14.25">
      <c r="A7" s="451" t="s">
        <v>9</v>
      </c>
      <c r="B7" s="451"/>
      <c r="C7" s="451"/>
      <c r="D7" s="143">
        <f>SUM(D9)</f>
        <v>145520</v>
      </c>
      <c r="E7" s="143">
        <f t="shared" ref="E7:G7" si="1">SUM(E9)</f>
        <v>1366976</v>
      </c>
      <c r="F7" s="143">
        <f t="shared" si="1"/>
        <v>0</v>
      </c>
      <c r="G7" s="143">
        <f t="shared" si="1"/>
        <v>1512496</v>
      </c>
    </row>
    <row r="8" spans="1:7" s="71" customFormat="1">
      <c r="A8" s="66"/>
      <c r="B8" s="66"/>
      <c r="C8" s="142"/>
      <c r="D8" s="10"/>
      <c r="E8" s="10"/>
      <c r="F8" s="10"/>
    </row>
    <row r="9" spans="1:7" s="71" customFormat="1" ht="24.75" customHeight="1">
      <c r="A9" s="66"/>
      <c r="B9" s="441" t="s">
        <v>10</v>
      </c>
      <c r="C9" s="441"/>
      <c r="D9" s="81">
        <f>D10+D12+D15+D19</f>
        <v>145520</v>
      </c>
      <c r="E9" s="81">
        <f>E10+E12+E15+E19</f>
        <v>1366976</v>
      </c>
      <c r="F9" s="81">
        <f>F10+F12+F15+F19</f>
        <v>0</v>
      </c>
      <c r="G9" s="81">
        <f>G10+G12+G15+G19</f>
        <v>1512496</v>
      </c>
    </row>
    <row r="10" spans="1:7" s="71" customFormat="1" ht="24" customHeight="1">
      <c r="A10" s="66"/>
      <c r="B10" s="22"/>
      <c r="C10" s="24" t="s">
        <v>11</v>
      </c>
      <c r="D10" s="37">
        <f>D11</f>
        <v>0</v>
      </c>
      <c r="E10" s="37">
        <f t="shared" ref="E10:G10" si="2">E11</f>
        <v>258150</v>
      </c>
      <c r="F10" s="37">
        <f t="shared" si="2"/>
        <v>0</v>
      </c>
      <c r="G10" s="37">
        <f t="shared" si="2"/>
        <v>258150</v>
      </c>
    </row>
    <row r="11" spans="1:7" s="71" customFormat="1" ht="70.5" customHeight="1">
      <c r="A11" s="94" t="s">
        <v>25</v>
      </c>
      <c r="B11" s="94" t="s">
        <v>130</v>
      </c>
      <c r="C11" s="122"/>
      <c r="D11" s="73">
        <v>0</v>
      </c>
      <c r="E11" s="121">
        <v>258150</v>
      </c>
      <c r="F11" s="31">
        <v>0</v>
      </c>
      <c r="G11" s="31">
        <f t="shared" ref="G11" si="3">D11+E11+F11</f>
        <v>258150</v>
      </c>
    </row>
    <row r="12" spans="1:7" s="72" customFormat="1">
      <c r="A12" s="107"/>
      <c r="B12" s="107"/>
      <c r="C12" s="84" t="s">
        <v>12</v>
      </c>
      <c r="D12" s="37">
        <f>D13+D14</f>
        <v>0</v>
      </c>
      <c r="E12" s="147">
        <f>E13+E14</f>
        <v>986122</v>
      </c>
      <c r="F12" s="147">
        <f t="shared" ref="F12:G12" si="4">F13+F14</f>
        <v>0</v>
      </c>
      <c r="G12" s="147">
        <f t="shared" si="4"/>
        <v>986122</v>
      </c>
    </row>
    <row r="13" spans="1:7" s="72" customFormat="1" ht="56.25" customHeight="1">
      <c r="A13" s="94" t="s">
        <v>32</v>
      </c>
      <c r="B13" s="104" t="s">
        <v>88</v>
      </c>
      <c r="C13" s="123"/>
      <c r="D13" s="46">
        <v>0</v>
      </c>
      <c r="E13" s="121">
        <v>940167</v>
      </c>
      <c r="F13" s="46">
        <v>0</v>
      </c>
      <c r="G13" s="56">
        <f>SUM(D13:F13)</f>
        <v>940167</v>
      </c>
    </row>
    <row r="14" spans="1:7" s="72" customFormat="1" ht="69.75" customHeight="1">
      <c r="A14" s="124"/>
      <c r="B14" s="104" t="s">
        <v>133</v>
      </c>
      <c r="C14" s="120"/>
      <c r="D14" s="46">
        <v>0</v>
      </c>
      <c r="E14" s="121">
        <v>45955</v>
      </c>
      <c r="F14" s="46">
        <v>0</v>
      </c>
      <c r="G14" s="56">
        <f>SUM(D14:F14)</f>
        <v>45955</v>
      </c>
    </row>
    <row r="15" spans="1:7" s="51" customFormat="1">
      <c r="A15" s="9"/>
      <c r="B15" s="9"/>
      <c r="C15" s="24" t="s">
        <v>14</v>
      </c>
      <c r="D15" s="55">
        <f>D16+D17</f>
        <v>100264</v>
      </c>
      <c r="E15" s="55">
        <f t="shared" ref="E15:G15" si="5">E16+E17</f>
        <v>0</v>
      </c>
      <c r="F15" s="55">
        <f t="shared" si="5"/>
        <v>0</v>
      </c>
      <c r="G15" s="55">
        <f t="shared" si="5"/>
        <v>100264</v>
      </c>
    </row>
    <row r="16" spans="1:7" s="51" customFormat="1" ht="72">
      <c r="A16" s="94" t="s">
        <v>26</v>
      </c>
      <c r="B16" s="95" t="s">
        <v>78</v>
      </c>
      <c r="C16" s="78" t="s">
        <v>85</v>
      </c>
      <c r="D16" s="121">
        <v>63021</v>
      </c>
      <c r="E16" s="31">
        <v>0</v>
      </c>
      <c r="F16" s="31">
        <v>0</v>
      </c>
      <c r="G16" s="56">
        <f>SUM(D16:F16)</f>
        <v>63021</v>
      </c>
    </row>
    <row r="17" spans="1:13" s="51" customFormat="1" ht="48">
      <c r="A17" s="94"/>
      <c r="B17" s="95" t="s">
        <v>273</v>
      </c>
      <c r="C17" s="78" t="s">
        <v>274</v>
      </c>
      <c r="D17" s="121">
        <v>37243</v>
      </c>
      <c r="E17" s="31">
        <v>0</v>
      </c>
      <c r="F17" s="31">
        <v>0</v>
      </c>
      <c r="G17" s="56">
        <f>SUM(D17:F17)</f>
        <v>37243</v>
      </c>
    </row>
    <row r="18" spans="1:13" s="51" customFormat="1">
      <c r="A18" s="106"/>
      <c r="B18" s="426"/>
      <c r="C18" s="427"/>
      <c r="D18" s="428"/>
      <c r="E18" s="13"/>
      <c r="F18" s="13"/>
      <c r="G18" s="429"/>
    </row>
    <row r="19" spans="1:13" s="51" customFormat="1" ht="24">
      <c r="A19" s="218"/>
      <c r="B19" s="218"/>
      <c r="C19" s="219" t="s">
        <v>15</v>
      </c>
      <c r="D19" s="220">
        <f>D20+D22</f>
        <v>45256</v>
      </c>
      <c r="E19" s="220">
        <f>E20+E22</f>
        <v>122704</v>
      </c>
      <c r="F19" s="220">
        <f t="shared" ref="F19:G19" si="6">F20+F22</f>
        <v>0</v>
      </c>
      <c r="G19" s="220">
        <f t="shared" si="6"/>
        <v>167960</v>
      </c>
    </row>
    <row r="20" spans="1:13" s="257" customFormat="1" ht="24">
      <c r="A20" s="231"/>
      <c r="B20" s="231"/>
      <c r="C20" s="278" t="s">
        <v>230</v>
      </c>
      <c r="D20" s="279">
        <f>D21</f>
        <v>0</v>
      </c>
      <c r="E20" s="279">
        <f t="shared" ref="E20:G20" si="7">E21</f>
        <v>38135</v>
      </c>
      <c r="F20" s="279">
        <f t="shared" si="7"/>
        <v>0</v>
      </c>
      <c r="G20" s="279">
        <f t="shared" si="7"/>
        <v>38135</v>
      </c>
      <c r="I20" s="96"/>
      <c r="J20" s="96"/>
      <c r="K20" s="96"/>
      <c r="L20" s="97"/>
      <c r="M20" s="228"/>
    </row>
    <row r="21" spans="1:13" s="257" customFormat="1" ht="72">
      <c r="A21" s="215" t="s">
        <v>75</v>
      </c>
      <c r="B21" s="215" t="s">
        <v>80</v>
      </c>
      <c r="C21" s="216"/>
      <c r="D21" s="280">
        <v>0</v>
      </c>
      <c r="E21" s="280">
        <v>38135</v>
      </c>
      <c r="F21" s="280">
        <v>0</v>
      </c>
      <c r="G21" s="280">
        <f>F21+E21+D21</f>
        <v>38135</v>
      </c>
      <c r="I21" s="96"/>
      <c r="J21" s="96"/>
      <c r="K21" s="96"/>
      <c r="L21" s="97"/>
      <c r="M21" s="228"/>
    </row>
    <row r="22" spans="1:13" s="51" customFormat="1" ht="24">
      <c r="A22" s="221"/>
      <c r="B22" s="221"/>
      <c r="C22" s="222" t="s">
        <v>18</v>
      </c>
      <c r="D22" s="223">
        <f>D23</f>
        <v>45256</v>
      </c>
      <c r="E22" s="223">
        <f t="shared" ref="E22:G22" si="8">E23</f>
        <v>84569</v>
      </c>
      <c r="F22" s="223">
        <f t="shared" si="8"/>
        <v>0</v>
      </c>
      <c r="G22" s="223">
        <f t="shared" si="8"/>
        <v>129825</v>
      </c>
    </row>
    <row r="23" spans="1:13" s="51" customFormat="1" ht="48">
      <c r="A23" s="94" t="s">
        <v>20</v>
      </c>
      <c r="B23" s="95" t="s">
        <v>242</v>
      </c>
      <c r="C23" s="78" t="s">
        <v>243</v>
      </c>
      <c r="D23" s="121">
        <v>45256</v>
      </c>
      <c r="E23" s="31">
        <v>84569</v>
      </c>
      <c r="F23" s="31">
        <v>0</v>
      </c>
      <c r="G23" s="56">
        <f>SUM(D23:F23)</f>
        <v>129825</v>
      </c>
    </row>
  </sheetData>
  <customSheetViews>
    <customSheetView guid="{1D2D6206-2023-48B6-AD75-32059BE8924C}" scale="90" showPageBreaks="1">
      <selection activeCell="B21" sqref="B21"/>
      <pageMargins left="0.31496062992125984" right="0.19685039370078741" top="0.47244094488188981" bottom="0.59055118110236227" header="0.27559055118110237" footer="0.31496062992125984"/>
      <pageSetup paperSize="9" firstPageNumber="957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>
      <selection activeCell="K16" sqref="K16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A1:G1"/>
    <mergeCell ref="D3:F3"/>
    <mergeCell ref="A6:C6"/>
    <mergeCell ref="A7:C7"/>
    <mergeCell ref="B9:C9"/>
    <mergeCell ref="G3:G4"/>
  </mergeCells>
  <pageMargins left="0.31496062992125984" right="0.19685039370078741" top="0.51181102362204722" bottom="0.82677165354330717" header="0.19685039370078741" footer="0.31496062992125984"/>
  <pageSetup paperSize="9" firstPageNumber="914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3"/>
  <sheetViews>
    <sheetView tabSelected="1" view="pageLayout" zoomScaleNormal="90" workbookViewId="0">
      <selection activeCell="C13" sqref="C13"/>
    </sheetView>
  </sheetViews>
  <sheetFormatPr defaultColWidth="13.42578125" defaultRowHeight="12"/>
  <cols>
    <col min="1" max="1" width="21" style="7" customWidth="1"/>
    <col min="2" max="2" width="18.85546875" style="7" customWidth="1"/>
    <col min="3" max="3" width="46.5703125" style="7" customWidth="1"/>
    <col min="4" max="4" width="12.7109375" style="7" customWidth="1"/>
    <col min="5" max="6" width="12.5703125" style="7" customWidth="1"/>
    <col min="7" max="7" width="15.140625" style="11" customWidth="1"/>
    <col min="8" max="8" width="13.42578125" style="7"/>
    <col min="9" max="9" width="17.7109375" style="7" customWidth="1"/>
    <col min="10" max="16384" width="13.42578125" style="7"/>
  </cols>
  <sheetData>
    <row r="1" spans="1:9" ht="10.5" customHeight="1">
      <c r="A1" s="443"/>
      <c r="B1" s="443"/>
      <c r="C1" s="443"/>
      <c r="D1" s="443"/>
      <c r="E1" s="443"/>
      <c r="F1" s="443"/>
      <c r="G1" s="443"/>
    </row>
    <row r="2" spans="1:9">
      <c r="A2" s="2"/>
      <c r="B2" s="2"/>
      <c r="C2" s="2"/>
      <c r="D2" s="3"/>
      <c r="E2" s="3"/>
      <c r="F2" s="3"/>
      <c r="G2" s="8"/>
    </row>
    <row r="3" spans="1:9" ht="13.5" customHeight="1">
      <c r="A3" s="18"/>
      <c r="B3" s="18"/>
      <c r="C3" s="18"/>
      <c r="D3" s="444" t="s">
        <v>6</v>
      </c>
      <c r="E3" s="444"/>
      <c r="F3" s="445"/>
      <c r="G3" s="452" t="s">
        <v>319</v>
      </c>
    </row>
    <row r="4" spans="1:9" ht="72" customHeight="1">
      <c r="A4" s="19" t="s">
        <v>1</v>
      </c>
      <c r="B4" s="19" t="s">
        <v>2</v>
      </c>
      <c r="C4" s="19" t="s">
        <v>3</v>
      </c>
      <c r="D4" s="20" t="s">
        <v>69</v>
      </c>
      <c r="E4" s="194" t="s">
        <v>68</v>
      </c>
      <c r="F4" s="194" t="s">
        <v>232</v>
      </c>
      <c r="G4" s="453"/>
    </row>
    <row r="5" spans="1:9" ht="9" customHeight="1"/>
    <row r="6" spans="1:9" s="6" customFormat="1" ht="13.5" customHeight="1">
      <c r="A6" s="450" t="s">
        <v>36</v>
      </c>
      <c r="B6" s="450"/>
      <c r="C6" s="450"/>
      <c r="D6" s="65">
        <f>SUM(D7)</f>
        <v>0</v>
      </c>
      <c r="E6" s="65">
        <f>SUM(E7)</f>
        <v>573408239</v>
      </c>
      <c r="F6" s="65">
        <f>SUM(F7)</f>
        <v>0</v>
      </c>
      <c r="G6" s="65">
        <f>SUM(G7)</f>
        <v>573408239</v>
      </c>
    </row>
    <row r="7" spans="1:9" s="6" customFormat="1" ht="15" customHeight="1">
      <c r="A7" s="454" t="s">
        <v>9</v>
      </c>
      <c r="B7" s="454"/>
      <c r="C7" s="454"/>
      <c r="D7" s="45">
        <f>D9</f>
        <v>0</v>
      </c>
      <c r="E7" s="45">
        <f>E9</f>
        <v>573408239</v>
      </c>
      <c r="F7" s="45">
        <f>F9</f>
        <v>0</v>
      </c>
      <c r="G7" s="45">
        <f>G9</f>
        <v>573408239</v>
      </c>
    </row>
    <row r="8" spans="1:9" ht="10.5" customHeight="1">
      <c r="A8" s="30"/>
      <c r="B8" s="30"/>
      <c r="C8" s="30"/>
      <c r="D8" s="30"/>
      <c r="E8" s="30"/>
      <c r="F8" s="30"/>
      <c r="G8" s="30"/>
      <c r="H8" s="30"/>
      <c r="I8" s="29"/>
    </row>
    <row r="9" spans="1:9" s="6" customFormat="1" ht="24.75" customHeight="1">
      <c r="A9" s="2"/>
      <c r="B9" s="474" t="s">
        <v>10</v>
      </c>
      <c r="C9" s="474"/>
      <c r="D9" s="82">
        <f>D10</f>
        <v>0</v>
      </c>
      <c r="E9" s="82">
        <f t="shared" ref="E9:G10" si="0">E10</f>
        <v>573408239</v>
      </c>
      <c r="F9" s="82">
        <f t="shared" si="0"/>
        <v>0</v>
      </c>
      <c r="G9" s="82">
        <f t="shared" si="0"/>
        <v>573408239</v>
      </c>
    </row>
    <row r="10" spans="1:9" s="6" customFormat="1" ht="48" customHeight="1">
      <c r="A10" s="16"/>
      <c r="B10" s="12"/>
      <c r="C10" s="87" t="s">
        <v>95</v>
      </c>
      <c r="D10" s="88">
        <f>D11</f>
        <v>0</v>
      </c>
      <c r="E10" s="88">
        <f t="shared" si="0"/>
        <v>573408239</v>
      </c>
      <c r="F10" s="88">
        <f t="shared" si="0"/>
        <v>0</v>
      </c>
      <c r="G10" s="88">
        <f t="shared" si="0"/>
        <v>573408239</v>
      </c>
    </row>
    <row r="11" spans="1:9" s="6" customFormat="1" ht="84">
      <c r="A11" s="28" t="s">
        <v>37</v>
      </c>
      <c r="B11" s="27"/>
      <c r="C11" s="139"/>
      <c r="D11" s="74">
        <v>0</v>
      </c>
      <c r="E11" s="74">
        <v>573408239</v>
      </c>
      <c r="F11" s="74">
        <v>0</v>
      </c>
      <c r="G11" s="59">
        <f>SUM(D11:F11)</f>
        <v>573408239</v>
      </c>
      <c r="I11" s="163"/>
    </row>
    <row r="12" spans="1:9" ht="25.5" customHeight="1">
      <c r="A12" s="30"/>
      <c r="B12" s="473"/>
      <c r="C12" s="473"/>
      <c r="D12" s="13"/>
      <c r="E12" s="13"/>
      <c r="F12" s="13"/>
      <c r="G12" s="13"/>
      <c r="H12" s="30"/>
      <c r="I12" s="29"/>
    </row>
    <row r="15" spans="1:9" ht="12.75" customHeight="1"/>
    <row r="16" spans="1:9" ht="36.75" customHeight="1"/>
    <row r="143" spans="7:7" ht="36.75" customHeight="1">
      <c r="G143" s="7"/>
    </row>
  </sheetData>
  <customSheetViews>
    <customSheetView guid="{1D2D6206-2023-48B6-AD75-32059BE8924C}" scale="90" showPageBreaks="1">
      <selection activeCell="K15" sqref="K15"/>
      <pageMargins left="0.31496062992125984" right="0.19685039370078741" top="0.47244094488188981" bottom="0.59055118110236227" header="0.27559055118110237" footer="0.31496062992125984"/>
      <pageSetup paperSize="9" firstPageNumber="996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>
      <selection activeCell="F24" sqref="F24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7">
    <mergeCell ref="A1:G1"/>
    <mergeCell ref="D3:F3"/>
    <mergeCell ref="A6:C6"/>
    <mergeCell ref="A7:C7"/>
    <mergeCell ref="B12:C12"/>
    <mergeCell ref="B9:C9"/>
    <mergeCell ref="G3:G4"/>
  </mergeCells>
  <pageMargins left="0.31496062992125984" right="0.19685039370078741" top="0.47244094488188981" bottom="0.59055118110236227" header="0.27559055118110237" footer="0.31496062992125984"/>
  <pageSetup paperSize="9" firstPageNumber="957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47"/>
  <sheetViews>
    <sheetView view="pageLayout" topLeftCell="A10" zoomScaleNormal="90" workbookViewId="0">
      <selection activeCell="C14" sqref="C14"/>
    </sheetView>
  </sheetViews>
  <sheetFormatPr defaultColWidth="9.140625" defaultRowHeight="12"/>
  <cols>
    <col min="1" max="1" width="19.42578125" style="7" customWidth="1"/>
    <col min="2" max="2" width="20.7109375" style="7" customWidth="1"/>
    <col min="3" max="3" width="46.5703125" style="7" customWidth="1"/>
    <col min="4" max="4" width="12.7109375" style="11" customWidth="1"/>
    <col min="5" max="5" width="13.7109375" style="11" customWidth="1"/>
    <col min="6" max="6" width="12.5703125" style="11" customWidth="1"/>
    <col min="7" max="7" width="15.140625" style="11" customWidth="1"/>
    <col min="8" max="16384" width="9.140625" style="7"/>
  </cols>
  <sheetData>
    <row r="1" spans="1:19" ht="10.5" customHeight="1">
      <c r="A1" s="443"/>
      <c r="B1" s="443"/>
      <c r="C1" s="443"/>
      <c r="D1" s="443"/>
      <c r="E1" s="443"/>
      <c r="F1" s="443"/>
      <c r="G1" s="443"/>
    </row>
    <row r="2" spans="1:19">
      <c r="A2" s="2"/>
      <c r="B2" s="2"/>
      <c r="C2" s="2"/>
      <c r="D2" s="15"/>
      <c r="E2" s="15"/>
      <c r="F2" s="15"/>
      <c r="G2" s="8"/>
    </row>
    <row r="3" spans="1:19" ht="13.5" customHeight="1">
      <c r="A3" s="18"/>
      <c r="B3" s="18"/>
      <c r="C3" s="18"/>
      <c r="D3" s="444" t="s">
        <v>6</v>
      </c>
      <c r="E3" s="444"/>
      <c r="F3" s="445"/>
      <c r="G3" s="452" t="s">
        <v>319</v>
      </c>
    </row>
    <row r="4" spans="1:19" ht="75" customHeight="1">
      <c r="A4" s="19" t="s">
        <v>1</v>
      </c>
      <c r="B4" s="19" t="s">
        <v>2</v>
      </c>
      <c r="C4" s="19" t="s">
        <v>3</v>
      </c>
      <c r="D4" s="20" t="s">
        <v>69</v>
      </c>
      <c r="E4" s="189" t="s">
        <v>68</v>
      </c>
      <c r="F4" s="189" t="s">
        <v>232</v>
      </c>
      <c r="G4" s="453"/>
    </row>
    <row r="5" spans="1:19" ht="9" customHeight="1">
      <c r="A5" s="49"/>
      <c r="B5" s="49"/>
      <c r="C5" s="49"/>
      <c r="D5" s="53"/>
      <c r="E5" s="53"/>
      <c r="F5" s="53"/>
      <c r="G5" s="53"/>
    </row>
    <row r="6" spans="1:19" s="6" customFormat="1" ht="16.5" customHeight="1">
      <c r="A6" s="450" t="s">
        <v>264</v>
      </c>
      <c r="B6" s="450"/>
      <c r="C6" s="450"/>
      <c r="D6" s="54">
        <f>SUM(D7)</f>
        <v>0</v>
      </c>
      <c r="E6" s="54">
        <f>SUM(E7)</f>
        <v>3506</v>
      </c>
      <c r="F6" s="54">
        <f>SUM(F7)</f>
        <v>0</v>
      </c>
      <c r="G6" s="54">
        <f>SUM(G7)</f>
        <v>3506</v>
      </c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6" customFormat="1" ht="15" customHeight="1">
      <c r="A7" s="454" t="s">
        <v>9</v>
      </c>
      <c r="B7" s="454"/>
      <c r="C7" s="454"/>
      <c r="D7" s="45">
        <f>SUM(D9)</f>
        <v>0</v>
      </c>
      <c r="E7" s="45">
        <f t="shared" ref="E7:G7" si="0">SUM(E9)</f>
        <v>3506</v>
      </c>
      <c r="F7" s="45">
        <f t="shared" si="0"/>
        <v>0</v>
      </c>
      <c r="G7" s="45">
        <f t="shared" si="0"/>
        <v>3506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5" customHeight="1">
      <c r="A8" s="2"/>
      <c r="B8" s="64"/>
      <c r="C8" s="63"/>
      <c r="D8" s="31"/>
      <c r="E8" s="31"/>
      <c r="F8" s="31"/>
      <c r="G8" s="31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71" customFormat="1" ht="24.75" customHeight="1">
      <c r="A9" s="66"/>
      <c r="B9" s="441" t="s">
        <v>10</v>
      </c>
      <c r="C9" s="441"/>
      <c r="D9" s="81">
        <f>D10</f>
        <v>0</v>
      </c>
      <c r="E9" s="81">
        <f t="shared" ref="E9:G10" si="1">E10</f>
        <v>3506</v>
      </c>
      <c r="F9" s="81">
        <f t="shared" si="1"/>
        <v>0</v>
      </c>
      <c r="G9" s="81">
        <f t="shared" si="1"/>
        <v>3506</v>
      </c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s="71" customFormat="1" ht="26.25" customHeight="1">
      <c r="A10" s="9"/>
      <c r="B10" s="9"/>
      <c r="C10" s="25" t="s">
        <v>14</v>
      </c>
      <c r="D10" s="55">
        <f>D11</f>
        <v>0</v>
      </c>
      <c r="E10" s="55">
        <f t="shared" si="1"/>
        <v>3506</v>
      </c>
      <c r="F10" s="55">
        <f t="shared" si="1"/>
        <v>0</v>
      </c>
      <c r="G10" s="55">
        <f t="shared" si="1"/>
        <v>3506</v>
      </c>
      <c r="I10" s="51"/>
      <c r="J10" s="51"/>
    </row>
    <row r="11" spans="1:19" s="71" customFormat="1" ht="60">
      <c r="A11" s="104" t="s">
        <v>26</v>
      </c>
      <c r="B11" s="104" t="s">
        <v>139</v>
      </c>
      <c r="C11" s="78" t="s">
        <v>265</v>
      </c>
      <c r="D11" s="31">
        <v>0</v>
      </c>
      <c r="E11" s="125">
        <v>3506</v>
      </c>
      <c r="F11" s="31">
        <v>0</v>
      </c>
      <c r="G11" s="56">
        <f>SUM(D11:F11)</f>
        <v>3506</v>
      </c>
      <c r="I11" s="51"/>
      <c r="J11" s="51"/>
    </row>
    <row r="12" spans="1:19" s="51" customFormat="1" ht="15.75" customHeight="1"/>
    <row r="13" spans="1:19" s="51" customFormat="1" ht="25.5" customHeight="1"/>
    <row r="14" spans="1:19" ht="25.5" customHeight="1">
      <c r="D14" s="7"/>
      <c r="E14" s="7"/>
      <c r="F14" s="7"/>
      <c r="G14" s="7"/>
    </row>
    <row r="15" spans="1:19" ht="37.5" customHeight="1"/>
    <row r="16" spans="1:19" ht="13.5" customHeight="1"/>
    <row r="19" ht="12.75" customHeight="1"/>
    <row r="20" ht="36.75" customHeight="1"/>
    <row r="147" ht="36.75" customHeight="1"/>
  </sheetData>
  <mergeCells count="6">
    <mergeCell ref="B9:C9"/>
    <mergeCell ref="A1:G1"/>
    <mergeCell ref="D3:F3"/>
    <mergeCell ref="G3:G4"/>
    <mergeCell ref="A6:C6"/>
    <mergeCell ref="A7:C7"/>
  </mergeCells>
  <pageMargins left="0.31496062992125984" right="0.19685039370078741" top="0.47244094488188981" bottom="0.59055118110236227" header="0.27559055118110237" footer="0.31496062992125984"/>
  <pageSetup paperSize="9" firstPageNumber="916" orientation="landscape" useFirstPageNumber="1" r:id="rId1"/>
  <headerFooter scaleWithDoc="0">
    <oddHeader>&amp;C&amp;"Times New Roman,Regular"&amp;12&amp;P</oddHeader>
    <oddFooter>&amp;L&amp;"Times New Roman,Regular"&amp;F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0"/>
  <sheetViews>
    <sheetView view="pageLayout" topLeftCell="A10" zoomScaleNormal="90" workbookViewId="0">
      <selection activeCell="B19" sqref="B19"/>
    </sheetView>
  </sheetViews>
  <sheetFormatPr defaultColWidth="9.140625" defaultRowHeight="12"/>
  <cols>
    <col min="1" max="1" width="19.42578125" style="7" customWidth="1"/>
    <col min="2" max="2" width="20.7109375" style="7" customWidth="1"/>
    <col min="3" max="3" width="46.5703125" style="7" customWidth="1"/>
    <col min="4" max="4" width="12.7109375" style="11" customWidth="1"/>
    <col min="5" max="5" width="13.7109375" style="11" customWidth="1"/>
    <col min="6" max="6" width="12.5703125" style="11" customWidth="1"/>
    <col min="7" max="7" width="15.140625" style="11" customWidth="1"/>
    <col min="8" max="16384" width="9.140625" style="7"/>
  </cols>
  <sheetData>
    <row r="1" spans="1:19" ht="10.5" customHeight="1">
      <c r="A1" s="443"/>
      <c r="B1" s="443"/>
      <c r="C1" s="443"/>
      <c r="D1" s="443"/>
      <c r="E1" s="443"/>
      <c r="F1" s="443"/>
      <c r="G1" s="443"/>
    </row>
    <row r="2" spans="1:19">
      <c r="A2" s="2"/>
      <c r="B2" s="2"/>
      <c r="C2" s="2"/>
      <c r="D2" s="15"/>
      <c r="E2" s="15"/>
      <c r="F2" s="15"/>
      <c r="G2" s="8"/>
    </row>
    <row r="3" spans="1:19" ht="13.5" customHeight="1">
      <c r="A3" s="18"/>
      <c r="B3" s="18"/>
      <c r="C3" s="18"/>
      <c r="D3" s="444" t="s">
        <v>6</v>
      </c>
      <c r="E3" s="444"/>
      <c r="F3" s="445"/>
      <c r="G3" s="452" t="s">
        <v>319</v>
      </c>
    </row>
    <row r="4" spans="1:19" ht="75" customHeight="1">
      <c r="A4" s="19" t="s">
        <v>1</v>
      </c>
      <c r="B4" s="19" t="s">
        <v>2</v>
      </c>
      <c r="C4" s="19" t="s">
        <v>3</v>
      </c>
      <c r="D4" s="20" t="s">
        <v>69</v>
      </c>
      <c r="E4" s="189" t="s">
        <v>68</v>
      </c>
      <c r="F4" s="189" t="s">
        <v>232</v>
      </c>
      <c r="G4" s="453"/>
    </row>
    <row r="5" spans="1:19" ht="9" customHeight="1">
      <c r="A5" s="49"/>
      <c r="B5" s="49"/>
      <c r="C5" s="49"/>
      <c r="D5" s="53"/>
      <c r="E5" s="53"/>
      <c r="F5" s="53"/>
      <c r="G5" s="53"/>
    </row>
    <row r="6" spans="1:19" s="6" customFormat="1" ht="16.5" customHeight="1">
      <c r="A6" s="450" t="s">
        <v>72</v>
      </c>
      <c r="B6" s="450"/>
      <c r="C6" s="450"/>
      <c r="D6" s="54">
        <f>SUM(D7)</f>
        <v>0</v>
      </c>
      <c r="E6" s="54">
        <f>SUM(E7)</f>
        <v>8193939</v>
      </c>
      <c r="F6" s="54">
        <f>SUM(F7)</f>
        <v>0</v>
      </c>
      <c r="G6" s="54">
        <f>SUM(G7)</f>
        <v>8193939</v>
      </c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6" customFormat="1" ht="15" customHeight="1">
      <c r="A7" s="454" t="s">
        <v>9</v>
      </c>
      <c r="B7" s="454"/>
      <c r="C7" s="454"/>
      <c r="D7" s="45">
        <f>SUM(D9)</f>
        <v>0</v>
      </c>
      <c r="E7" s="45">
        <f t="shared" ref="E7:G7" si="0">SUM(E9)</f>
        <v>8193939</v>
      </c>
      <c r="F7" s="45">
        <f t="shared" si="0"/>
        <v>0</v>
      </c>
      <c r="G7" s="45">
        <f t="shared" si="0"/>
        <v>8193939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5" customHeight="1">
      <c r="A8" s="2"/>
      <c r="B8" s="64"/>
      <c r="C8" s="63"/>
      <c r="D8" s="31"/>
      <c r="E8" s="31"/>
      <c r="F8" s="31"/>
      <c r="G8" s="31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71" customFormat="1" ht="24.75" customHeight="1">
      <c r="A9" s="66"/>
      <c r="B9" s="441" t="s">
        <v>10</v>
      </c>
      <c r="C9" s="441"/>
      <c r="D9" s="81">
        <f>D10+D12</f>
        <v>0</v>
      </c>
      <c r="E9" s="81">
        <f t="shared" ref="E9:G9" si="1">E10+E12</f>
        <v>8193939</v>
      </c>
      <c r="F9" s="81">
        <f t="shared" si="1"/>
        <v>0</v>
      </c>
      <c r="G9" s="81">
        <f t="shared" si="1"/>
        <v>8193939</v>
      </c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s="72" customFormat="1" ht="18.75" customHeight="1">
      <c r="A10" s="106"/>
      <c r="B10" s="106"/>
      <c r="C10" s="25" t="s">
        <v>12</v>
      </c>
      <c r="D10" s="37">
        <f>D11</f>
        <v>0</v>
      </c>
      <c r="E10" s="37">
        <f t="shared" ref="E10:G10" si="2">E11</f>
        <v>917469</v>
      </c>
      <c r="F10" s="37">
        <f t="shared" si="2"/>
        <v>0</v>
      </c>
      <c r="G10" s="37">
        <f t="shared" si="2"/>
        <v>917469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s="72" customFormat="1" ht="48">
      <c r="A11" s="94" t="s">
        <v>32</v>
      </c>
      <c r="B11" s="94" t="s">
        <v>135</v>
      </c>
      <c r="C11" s="47"/>
      <c r="D11" s="46">
        <v>0</v>
      </c>
      <c r="E11" s="164">
        <v>917469</v>
      </c>
      <c r="F11" s="46">
        <v>0</v>
      </c>
      <c r="G11" s="46">
        <f>SUM(D11:F11)</f>
        <v>917469</v>
      </c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s="71" customFormat="1" ht="26.25" customHeight="1">
      <c r="A12" s="9"/>
      <c r="B12" s="9"/>
      <c r="C12" s="25" t="s">
        <v>14</v>
      </c>
      <c r="D12" s="55">
        <f>D13+D14</f>
        <v>0</v>
      </c>
      <c r="E12" s="55">
        <f>E13+E14</f>
        <v>7276470</v>
      </c>
      <c r="F12" s="55">
        <f>F13+F14</f>
        <v>0</v>
      </c>
      <c r="G12" s="55">
        <f>G13+G14</f>
        <v>7276470</v>
      </c>
      <c r="I12" s="51"/>
      <c r="J12" s="51"/>
    </row>
    <row r="13" spans="1:19" s="71" customFormat="1" ht="48">
      <c r="A13" s="104" t="s">
        <v>26</v>
      </c>
      <c r="B13" s="104" t="s">
        <v>98</v>
      </c>
      <c r="C13" s="78" t="s">
        <v>99</v>
      </c>
      <c r="D13" s="31">
        <v>0</v>
      </c>
      <c r="E13" s="125">
        <v>145942</v>
      </c>
      <c r="F13" s="31">
        <v>0</v>
      </c>
      <c r="G13" s="56">
        <f>SUM(D13:F13)</f>
        <v>145942</v>
      </c>
      <c r="I13" s="51"/>
      <c r="J13" s="51"/>
    </row>
    <row r="14" spans="1:19" s="71" customFormat="1" ht="25.5" customHeight="1">
      <c r="A14" s="104"/>
      <c r="B14" s="95"/>
      <c r="C14" s="78" t="s">
        <v>100</v>
      </c>
      <c r="D14" s="31">
        <v>0</v>
      </c>
      <c r="E14" s="121">
        <v>7130528</v>
      </c>
      <c r="F14" s="31">
        <v>0</v>
      </c>
      <c r="G14" s="56">
        <f>SUM(D14:F14)</f>
        <v>7130528</v>
      </c>
      <c r="I14" s="51"/>
      <c r="J14" s="51"/>
    </row>
    <row r="15" spans="1:19" s="51" customFormat="1" ht="15.75" customHeight="1"/>
    <row r="16" spans="1:19" s="51" customFormat="1" ht="25.5" customHeight="1"/>
    <row r="17" spans="4:7" ht="25.5" customHeight="1">
      <c r="D17" s="7"/>
      <c r="E17" s="7"/>
      <c r="F17" s="7"/>
      <c r="G17" s="7"/>
    </row>
    <row r="18" spans="4:7" ht="37.5" customHeight="1"/>
    <row r="19" spans="4:7" ht="13.5" customHeight="1"/>
    <row r="22" spans="4:7" ht="12.75" customHeight="1"/>
    <row r="23" spans="4:7" ht="36.75" customHeight="1"/>
    <row r="150" ht="36.75" customHeight="1"/>
  </sheetData>
  <customSheetViews>
    <customSheetView guid="{1D2D6206-2023-48B6-AD75-32059BE8924C}" scale="90">
      <selection activeCell="D18" sqref="D18"/>
      <pageMargins left="0.31496062992125984" right="0.19685039370078741" top="0.47244094488188981" bottom="0.59055118110236227" header="0.27559055118110237" footer="0.31496062992125984"/>
      <pageSetup paperSize="9" firstPageNumber="958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B9:C9"/>
    <mergeCell ref="A1:G1"/>
    <mergeCell ref="D3:F3"/>
    <mergeCell ref="G3:G4"/>
    <mergeCell ref="A6:C6"/>
    <mergeCell ref="A7:C7"/>
  </mergeCells>
  <pageMargins left="0.31496062992125984" right="0.19685039370078741" top="0.47244094488188981" bottom="0.59055118110236227" header="0.27559055118110237" footer="0.31496062992125984"/>
  <pageSetup paperSize="9" firstPageNumber="917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18"/>
  <sheetViews>
    <sheetView view="pageLayout" zoomScaleNormal="90" workbookViewId="0">
      <selection activeCell="C11" sqref="C11"/>
    </sheetView>
  </sheetViews>
  <sheetFormatPr defaultColWidth="9.140625" defaultRowHeight="12"/>
  <cols>
    <col min="1" max="1" width="19.42578125" style="191" customWidth="1"/>
    <col min="2" max="2" width="20.7109375" style="191" customWidth="1"/>
    <col min="3" max="3" width="46.5703125" style="191" customWidth="1"/>
    <col min="4" max="4" width="12.7109375" style="233" customWidth="1"/>
    <col min="5" max="5" width="13.7109375" style="233" customWidth="1"/>
    <col min="6" max="6" width="12.5703125" style="233" customWidth="1"/>
    <col min="7" max="7" width="15.140625" style="233" customWidth="1"/>
    <col min="8" max="16384" width="9.140625" style="191"/>
  </cols>
  <sheetData>
    <row r="3" spans="1:7" ht="13.5" customHeight="1">
      <c r="A3" s="190"/>
      <c r="B3" s="190"/>
      <c r="C3" s="190"/>
      <c r="D3" s="456" t="s">
        <v>6</v>
      </c>
      <c r="E3" s="456"/>
      <c r="F3" s="457"/>
      <c r="G3" s="452" t="s">
        <v>319</v>
      </c>
    </row>
    <row r="4" spans="1:7" ht="78.75" customHeight="1">
      <c r="A4" s="192" t="s">
        <v>1</v>
      </c>
      <c r="B4" s="192" t="s">
        <v>2</v>
      </c>
      <c r="C4" s="192" t="s">
        <v>3</v>
      </c>
      <c r="D4" s="193" t="s">
        <v>69</v>
      </c>
      <c r="E4" s="194" t="s">
        <v>68</v>
      </c>
      <c r="F4" s="194" t="s">
        <v>232</v>
      </c>
      <c r="G4" s="453"/>
    </row>
    <row r="5" spans="1:7" ht="9" customHeight="1">
      <c r="A5" s="195"/>
      <c r="B5" s="195"/>
      <c r="C5" s="195"/>
      <c r="D5" s="196"/>
      <c r="E5" s="196"/>
      <c r="F5" s="196"/>
      <c r="G5" s="196"/>
    </row>
    <row r="6" spans="1:7" s="198" customFormat="1" ht="16.5" customHeight="1">
      <c r="A6" s="458" t="s">
        <v>54</v>
      </c>
      <c r="B6" s="458"/>
      <c r="C6" s="458"/>
      <c r="D6" s="197">
        <f>SUM(D7)</f>
        <v>4996</v>
      </c>
      <c r="E6" s="197">
        <f>SUM(E7)</f>
        <v>305332147</v>
      </c>
      <c r="F6" s="197">
        <v>0</v>
      </c>
      <c r="G6" s="197">
        <f>SUM(G7)</f>
        <v>305337143</v>
      </c>
    </row>
    <row r="7" spans="1:7" s="198" customFormat="1" ht="18.75" customHeight="1">
      <c r="A7" s="459" t="s">
        <v>9</v>
      </c>
      <c r="B7" s="459"/>
      <c r="C7" s="459"/>
      <c r="D7" s="199">
        <f>SUM(D9+D15)</f>
        <v>4996</v>
      </c>
      <c r="E7" s="199">
        <f>SUM(E9+E15)</f>
        <v>305332147</v>
      </c>
      <c r="F7" s="199">
        <f>SUM(F9+F15)</f>
        <v>0</v>
      </c>
      <c r="G7" s="199">
        <f>SUM(G9+G15)</f>
        <v>305337143</v>
      </c>
    </row>
    <row r="8" spans="1:7" s="198" customFormat="1" ht="7.5" customHeight="1">
      <c r="A8" s="204"/>
      <c r="B8" s="205"/>
      <c r="C8" s="206"/>
      <c r="D8" s="207"/>
      <c r="E8" s="207"/>
      <c r="F8" s="207"/>
      <c r="G8" s="208"/>
    </row>
    <row r="9" spans="1:7" s="211" customFormat="1" ht="24.75" customHeight="1">
      <c r="A9" s="209"/>
      <c r="B9" s="455" t="s">
        <v>10</v>
      </c>
      <c r="C9" s="455"/>
      <c r="D9" s="210">
        <f>D12+D10</f>
        <v>4996</v>
      </c>
      <c r="E9" s="210">
        <f>E12+E10</f>
        <v>596853</v>
      </c>
      <c r="F9" s="210">
        <f>F12+F10</f>
        <v>0</v>
      </c>
      <c r="G9" s="210">
        <f>G12+G10</f>
        <v>601849</v>
      </c>
    </row>
    <row r="10" spans="1:7" s="211" customFormat="1" ht="25.5" customHeight="1">
      <c r="A10" s="212"/>
      <c r="B10" s="213"/>
      <c r="C10" s="85" t="s">
        <v>14</v>
      </c>
      <c r="D10" s="214">
        <f>D11</f>
        <v>4996</v>
      </c>
      <c r="E10" s="214">
        <f t="shared" ref="E10:G10" si="0">E11</f>
        <v>0</v>
      </c>
      <c r="F10" s="214">
        <f t="shared" si="0"/>
        <v>0</v>
      </c>
      <c r="G10" s="214">
        <f t="shared" si="0"/>
        <v>4996</v>
      </c>
    </row>
    <row r="11" spans="1:7" s="211" customFormat="1" ht="72">
      <c r="A11" s="215" t="s">
        <v>26</v>
      </c>
      <c r="B11" s="215" t="s">
        <v>66</v>
      </c>
      <c r="C11" s="216" t="s">
        <v>85</v>
      </c>
      <c r="D11" s="180">
        <v>4996</v>
      </c>
      <c r="E11" s="217">
        <v>0</v>
      </c>
      <c r="F11" s="217">
        <v>0</v>
      </c>
      <c r="G11" s="217">
        <f>SUM(D11:F11)</f>
        <v>4996</v>
      </c>
    </row>
    <row r="12" spans="1:7" s="211" customFormat="1" ht="28.5" customHeight="1">
      <c r="A12" s="218"/>
      <c r="B12" s="218"/>
      <c r="C12" s="219" t="s">
        <v>15</v>
      </c>
      <c r="D12" s="220">
        <f>SUM(D13)</f>
        <v>0</v>
      </c>
      <c r="E12" s="220">
        <f>SUM(E13)</f>
        <v>596853</v>
      </c>
      <c r="F12" s="220">
        <f>SUM(F13)</f>
        <v>0</v>
      </c>
      <c r="G12" s="220">
        <f>SUM(G13)</f>
        <v>596853</v>
      </c>
    </row>
    <row r="13" spans="1:7" s="211" customFormat="1" ht="24">
      <c r="A13" s="221"/>
      <c r="B13" s="221"/>
      <c r="C13" s="222" t="s">
        <v>18</v>
      </c>
      <c r="D13" s="223">
        <f>D14</f>
        <v>0</v>
      </c>
      <c r="E13" s="223">
        <f t="shared" ref="E13:G13" si="1">E14</f>
        <v>596853</v>
      </c>
      <c r="F13" s="223">
        <f t="shared" si="1"/>
        <v>0</v>
      </c>
      <c r="G13" s="223">
        <f t="shared" si="1"/>
        <v>596853</v>
      </c>
    </row>
    <row r="14" spans="1:7" s="211" customFormat="1" ht="36">
      <c r="A14" s="224" t="s">
        <v>20</v>
      </c>
      <c r="B14" s="224" t="s">
        <v>55</v>
      </c>
      <c r="C14" s="216" t="s">
        <v>282</v>
      </c>
      <c r="D14" s="180">
        <v>0</v>
      </c>
      <c r="E14" s="227">
        <v>596853</v>
      </c>
      <c r="F14" s="227">
        <v>0</v>
      </c>
      <c r="G14" s="225">
        <f t="shared" ref="G14" si="2">SUM(D14:F14)</f>
        <v>596853</v>
      </c>
    </row>
    <row r="15" spans="1:7" s="228" customFormat="1" ht="26.25" customHeight="1">
      <c r="A15" s="212"/>
      <c r="B15" s="455" t="s">
        <v>17</v>
      </c>
      <c r="C15" s="455"/>
      <c r="D15" s="210">
        <f>D16</f>
        <v>0</v>
      </c>
      <c r="E15" s="210">
        <f t="shared" ref="E15:G15" si="3">E16</f>
        <v>304735294</v>
      </c>
      <c r="F15" s="210">
        <f t="shared" si="3"/>
        <v>0</v>
      </c>
      <c r="G15" s="210">
        <f t="shared" si="3"/>
        <v>304735294</v>
      </c>
    </row>
    <row r="16" spans="1:7">
      <c r="A16" s="229"/>
      <c r="B16" s="229"/>
      <c r="C16" s="219" t="s">
        <v>219</v>
      </c>
      <c r="D16" s="230">
        <f>D17+D18</f>
        <v>0</v>
      </c>
      <c r="E16" s="230">
        <f>E17+E18</f>
        <v>304735294</v>
      </c>
      <c r="F16" s="230">
        <f>F17+F18</f>
        <v>0</v>
      </c>
      <c r="G16" s="230">
        <f>G17+G18</f>
        <v>304735294</v>
      </c>
    </row>
    <row r="17" spans="1:7" ht="24">
      <c r="A17" s="221" t="s">
        <v>223</v>
      </c>
      <c r="B17" s="224" t="s">
        <v>237</v>
      </c>
      <c r="C17" s="216" t="s">
        <v>224</v>
      </c>
      <c r="D17" s="180">
        <v>0</v>
      </c>
      <c r="E17" s="180">
        <v>273904294</v>
      </c>
      <c r="F17" s="180">
        <v>0</v>
      </c>
      <c r="G17" s="217">
        <f>SUM(D17:F17)</f>
        <v>273904294</v>
      </c>
    </row>
    <row r="18" spans="1:7" ht="24">
      <c r="A18" s="221" t="s">
        <v>225</v>
      </c>
      <c r="B18" s="231"/>
      <c r="C18" s="216" t="s">
        <v>224</v>
      </c>
      <c r="D18" s="217">
        <v>0</v>
      </c>
      <c r="E18" s="217">
        <v>30831000</v>
      </c>
      <c r="F18" s="217">
        <v>0</v>
      </c>
      <c r="G18" s="217">
        <f>SUM(D18:F18)</f>
        <v>30831000</v>
      </c>
    </row>
  </sheetData>
  <customSheetViews>
    <customSheetView guid="{1D2D6206-2023-48B6-AD75-32059BE8924C}" scale="90" showPageBreaks="1" topLeftCell="B1">
      <selection activeCell="E22" sqref="E22"/>
      <pageMargins left="0.31496062992125984" right="0.19685039370078741" top="0.47244094488188981" bottom="0.59055118110236227" header="0.27559055118110237" footer="0.31496062992125984"/>
      <pageSetup paperSize="9" firstPageNumber="959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 topLeftCell="B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G3:G4"/>
    <mergeCell ref="B15:C15"/>
    <mergeCell ref="D3:F3"/>
    <mergeCell ref="A6:C6"/>
    <mergeCell ref="A7:C7"/>
    <mergeCell ref="B9:C9"/>
  </mergeCells>
  <pageMargins left="0.31496062992125984" right="0.19685039370078741" top="0.47244094488188981" bottom="0.59055118110236227" header="0.27559055118110237" footer="0.31496062992125984"/>
  <pageSetup paperSize="9" firstPageNumber="918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view="pageLayout" topLeftCell="A10" zoomScaleNormal="90" workbookViewId="0">
      <selection activeCell="B27" sqref="B27"/>
    </sheetView>
  </sheetViews>
  <sheetFormatPr defaultColWidth="13.42578125" defaultRowHeight="12"/>
  <cols>
    <col min="1" max="1" width="19.85546875" style="191" customWidth="1"/>
    <col min="2" max="2" width="22.140625" style="191" customWidth="1"/>
    <col min="3" max="3" width="45.42578125" style="191" customWidth="1"/>
    <col min="4" max="4" width="12.7109375" style="233" customWidth="1"/>
    <col min="5" max="6" width="12.5703125" style="233" customWidth="1"/>
    <col min="7" max="7" width="14.7109375" style="233" customWidth="1"/>
    <col min="8" max="16384" width="13.42578125" style="403"/>
  </cols>
  <sheetData>
    <row r="1" spans="1:7" ht="10.5" customHeight="1">
      <c r="A1" s="460"/>
      <c r="B1" s="460"/>
      <c r="C1" s="460"/>
      <c r="D1" s="460"/>
      <c r="E1" s="460"/>
      <c r="F1" s="460"/>
      <c r="G1" s="460"/>
    </row>
    <row r="2" spans="1:7">
      <c r="A2" s="234"/>
      <c r="B2" s="234"/>
      <c r="C2" s="234"/>
      <c r="D2" s="283"/>
      <c r="E2" s="283"/>
      <c r="F2" s="283"/>
      <c r="G2" s="236"/>
    </row>
    <row r="3" spans="1:7" ht="13.5" customHeight="1">
      <c r="A3" s="190"/>
      <c r="B3" s="190"/>
      <c r="C3" s="190"/>
      <c r="D3" s="456" t="s">
        <v>6</v>
      </c>
      <c r="E3" s="456"/>
      <c r="F3" s="457"/>
      <c r="G3" s="452" t="s">
        <v>319</v>
      </c>
    </row>
    <row r="4" spans="1:7" ht="77.25" customHeight="1">
      <c r="A4" s="192" t="s">
        <v>1</v>
      </c>
      <c r="B4" s="192" t="s">
        <v>2</v>
      </c>
      <c r="C4" s="192" t="s">
        <v>3</v>
      </c>
      <c r="D4" s="193" t="s">
        <v>69</v>
      </c>
      <c r="E4" s="194" t="s">
        <v>68</v>
      </c>
      <c r="F4" s="194" t="s">
        <v>232</v>
      </c>
      <c r="G4" s="453"/>
    </row>
    <row r="5" spans="1:7" ht="12" customHeight="1"/>
    <row r="6" spans="1:7" s="198" customFormat="1" ht="15" customHeight="1">
      <c r="A6" s="458" t="s">
        <v>47</v>
      </c>
      <c r="B6" s="458"/>
      <c r="C6" s="458"/>
      <c r="D6" s="197">
        <f>SUM(D7)</f>
        <v>959527</v>
      </c>
      <c r="E6" s="197">
        <f>SUM(E7)</f>
        <v>0</v>
      </c>
      <c r="F6" s="197">
        <f>SUM(F7)</f>
        <v>0</v>
      </c>
      <c r="G6" s="197">
        <f>SUM(G7)</f>
        <v>959527</v>
      </c>
    </row>
    <row r="7" spans="1:7" s="198" customFormat="1" ht="18" customHeight="1">
      <c r="A7" s="459" t="s">
        <v>9</v>
      </c>
      <c r="B7" s="459"/>
      <c r="C7" s="459"/>
      <c r="D7" s="199">
        <f>SUM(D10)</f>
        <v>959527</v>
      </c>
      <c r="E7" s="199">
        <f>SUM(E10)</f>
        <v>0</v>
      </c>
      <c r="F7" s="199">
        <f>SUM(F10)</f>
        <v>0</v>
      </c>
      <c r="G7" s="199">
        <f>SUM(G10)</f>
        <v>959527</v>
      </c>
    </row>
    <row r="8" spans="1:7" s="198" customFormat="1" ht="13.5" customHeight="1">
      <c r="A8" s="404"/>
      <c r="B8" s="404"/>
      <c r="C8" s="405" t="s">
        <v>39</v>
      </c>
      <c r="D8" s="406">
        <f>D13</f>
        <v>785501</v>
      </c>
      <c r="E8" s="406">
        <f t="shared" ref="E8:G8" si="0">E13</f>
        <v>0</v>
      </c>
      <c r="F8" s="406">
        <f t="shared" si="0"/>
        <v>0</v>
      </c>
      <c r="G8" s="406">
        <f t="shared" si="0"/>
        <v>785501</v>
      </c>
    </row>
    <row r="9" spans="1:7" s="198" customFormat="1" ht="9" customHeight="1">
      <c r="A9" s="234"/>
      <c r="B9" s="234"/>
      <c r="C9" s="200"/>
      <c r="D9" s="407"/>
      <c r="E9" s="407"/>
      <c r="F9" s="407"/>
    </row>
    <row r="10" spans="1:7" s="198" customFormat="1" ht="24.75" customHeight="1">
      <c r="A10" s="234"/>
      <c r="B10" s="461" t="s">
        <v>10</v>
      </c>
      <c r="C10" s="461"/>
      <c r="D10" s="313">
        <f>D11</f>
        <v>959527</v>
      </c>
      <c r="E10" s="313">
        <f>E11</f>
        <v>0</v>
      </c>
      <c r="F10" s="313">
        <f>F11</f>
        <v>0</v>
      </c>
      <c r="G10" s="313">
        <f t="shared" ref="E10:G11" si="1">G11</f>
        <v>959527</v>
      </c>
    </row>
    <row r="11" spans="1:7" s="198" customFormat="1" ht="27" customHeight="1">
      <c r="A11" s="200"/>
      <c r="B11" s="408"/>
      <c r="C11" s="409" t="s">
        <v>14</v>
      </c>
      <c r="D11" s="410">
        <f>D12</f>
        <v>959527</v>
      </c>
      <c r="E11" s="410">
        <f t="shared" si="1"/>
        <v>0</v>
      </c>
      <c r="F11" s="410">
        <f t="shared" si="1"/>
        <v>0</v>
      </c>
      <c r="G11" s="410">
        <f t="shared" si="1"/>
        <v>959527</v>
      </c>
    </row>
    <row r="12" spans="1:7" s="198" customFormat="1" ht="72">
      <c r="A12" s="316" t="s">
        <v>26</v>
      </c>
      <c r="B12" s="316" t="s">
        <v>66</v>
      </c>
      <c r="C12" s="411" t="s">
        <v>85</v>
      </c>
      <c r="D12" s="334">
        <v>959527</v>
      </c>
      <c r="E12" s="334">
        <v>0</v>
      </c>
      <c r="F12" s="334">
        <v>0</v>
      </c>
      <c r="G12" s="322">
        <f>SUM(D12:F12)</f>
        <v>959527</v>
      </c>
    </row>
    <row r="13" spans="1:7" s="198" customFormat="1">
      <c r="A13" s="413"/>
      <c r="B13" s="413"/>
      <c r="C13" s="414" t="s">
        <v>39</v>
      </c>
      <c r="D13" s="334">
        <v>785501</v>
      </c>
      <c r="E13" s="412">
        <v>0</v>
      </c>
      <c r="F13" s="412">
        <v>0</v>
      </c>
      <c r="G13" s="322">
        <f>SUM(D13:F13)</f>
        <v>785501</v>
      </c>
    </row>
    <row r="18" spans="2:2" ht="12.75">
      <c r="B18" s="415"/>
    </row>
  </sheetData>
  <customSheetViews>
    <customSheetView guid="{1D2D6206-2023-48B6-AD75-32059BE8924C}" scale="90" showPageBreaks="1">
      <selection activeCell="C8" sqref="C8"/>
      <pageMargins left="0.31496062992125984" right="0.19685039370078741" top="0.47244094488188981" bottom="0.59055118110236227" header="0.27559055118110237" footer="0.31496062992125984"/>
      <pageSetup paperSize="9" firstPageNumber="960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A1:G1"/>
    <mergeCell ref="D3:F3"/>
    <mergeCell ref="A6:C6"/>
    <mergeCell ref="A7:C7"/>
    <mergeCell ref="B10:C10"/>
    <mergeCell ref="G3:G4"/>
  </mergeCells>
  <pageMargins left="0.31496062992125984" right="0.19685039370078741" top="0.47244094488188981" bottom="0.59055118110236227" header="0.27559055118110237" footer="0.31496062992125984"/>
  <pageSetup paperSize="9" firstPageNumber="919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5"/>
  <sheetViews>
    <sheetView view="pageLayout" topLeftCell="A40" zoomScaleNormal="90" workbookViewId="0">
      <selection activeCell="C13" sqref="C13"/>
    </sheetView>
  </sheetViews>
  <sheetFormatPr defaultColWidth="13.42578125" defaultRowHeight="12"/>
  <cols>
    <col min="1" max="1" width="19.42578125" style="191" customWidth="1"/>
    <col min="2" max="2" width="22.140625" style="191" customWidth="1"/>
    <col min="3" max="3" width="46.5703125" style="191" customWidth="1"/>
    <col min="4" max="4" width="12.7109375" style="191" customWidth="1"/>
    <col min="5" max="6" width="12.5703125" style="191" customWidth="1"/>
    <col min="7" max="7" width="14.85546875" style="233" customWidth="1"/>
    <col min="8" max="9" width="13.42578125" style="191"/>
    <col min="10" max="10" width="23.85546875" style="191" customWidth="1"/>
    <col min="11" max="16384" width="13.42578125" style="191"/>
  </cols>
  <sheetData>
    <row r="1" spans="1:7" ht="14.25">
      <c r="A1" s="460"/>
      <c r="B1" s="460"/>
      <c r="C1" s="460"/>
      <c r="D1" s="460"/>
      <c r="E1" s="460"/>
      <c r="F1" s="460"/>
      <c r="G1" s="460"/>
    </row>
    <row r="2" spans="1:7">
      <c r="A2" s="234"/>
      <c r="B2" s="234"/>
      <c r="C2" s="234"/>
      <c r="D2" s="235"/>
      <c r="E2" s="235"/>
      <c r="F2" s="235"/>
      <c r="G2" s="236"/>
    </row>
    <row r="3" spans="1:7" ht="15" customHeight="1">
      <c r="A3" s="190"/>
      <c r="B3" s="190"/>
      <c r="C3" s="190"/>
      <c r="D3" s="456" t="s">
        <v>6</v>
      </c>
      <c r="E3" s="456"/>
      <c r="F3" s="457"/>
      <c r="G3" s="452" t="s">
        <v>319</v>
      </c>
    </row>
    <row r="4" spans="1:7" ht="76.5" customHeight="1">
      <c r="A4" s="192" t="s">
        <v>1</v>
      </c>
      <c r="B4" s="192" t="s">
        <v>2</v>
      </c>
      <c r="C4" s="192" t="s">
        <v>3</v>
      </c>
      <c r="D4" s="193" t="s">
        <v>69</v>
      </c>
      <c r="E4" s="194" t="s">
        <v>68</v>
      </c>
      <c r="F4" s="194" t="s">
        <v>232</v>
      </c>
      <c r="G4" s="453"/>
    </row>
    <row r="5" spans="1:7" ht="9" customHeight="1"/>
    <row r="6" spans="1:7" s="198" customFormat="1" ht="15" customHeight="1">
      <c r="A6" s="458" t="s">
        <v>48</v>
      </c>
      <c r="B6" s="458"/>
      <c r="C6" s="458"/>
      <c r="D6" s="197">
        <f>SUM(D7)</f>
        <v>784207</v>
      </c>
      <c r="E6" s="197">
        <f t="shared" ref="E6:G6" si="0">SUM(E7)</f>
        <v>21135999</v>
      </c>
      <c r="F6" s="197">
        <f t="shared" si="0"/>
        <v>0</v>
      </c>
      <c r="G6" s="197">
        <f t="shared" si="0"/>
        <v>21920206</v>
      </c>
    </row>
    <row r="7" spans="1:7" s="198" customFormat="1" ht="15" customHeight="1">
      <c r="A7" s="459" t="s">
        <v>9</v>
      </c>
      <c r="B7" s="459"/>
      <c r="C7" s="459"/>
      <c r="D7" s="199">
        <f>SUM(D11)</f>
        <v>784207</v>
      </c>
      <c r="E7" s="199">
        <f t="shared" ref="E7:G7" si="1">SUM(E11)</f>
        <v>21135999</v>
      </c>
      <c r="F7" s="199">
        <f t="shared" si="1"/>
        <v>0</v>
      </c>
      <c r="G7" s="199">
        <f t="shared" si="1"/>
        <v>21920206</v>
      </c>
    </row>
    <row r="8" spans="1:7" s="198" customFormat="1" ht="17.25" customHeight="1">
      <c r="A8" s="200"/>
      <c r="B8" s="200"/>
      <c r="C8" s="203" t="s">
        <v>19</v>
      </c>
      <c r="D8" s="202">
        <f>D30</f>
        <v>411826</v>
      </c>
      <c r="E8" s="202">
        <f t="shared" ref="E8:G8" si="2">E30</f>
        <v>0</v>
      </c>
      <c r="F8" s="202">
        <f t="shared" si="2"/>
        <v>0</v>
      </c>
      <c r="G8" s="202">
        <f t="shared" si="2"/>
        <v>411826</v>
      </c>
    </row>
    <row r="9" spans="1:7" s="198" customFormat="1" ht="17.25" customHeight="1">
      <c r="A9" s="200"/>
      <c r="B9" s="200"/>
      <c r="C9" s="387" t="s">
        <v>39</v>
      </c>
      <c r="D9" s="202">
        <f>D21+D14</f>
        <v>0</v>
      </c>
      <c r="E9" s="202">
        <f t="shared" ref="E9:G9" si="3">E21+E14</f>
        <v>43280</v>
      </c>
      <c r="F9" s="202">
        <f t="shared" si="3"/>
        <v>0</v>
      </c>
      <c r="G9" s="202">
        <f t="shared" si="3"/>
        <v>43280</v>
      </c>
    </row>
    <row r="10" spans="1:7" s="366" customFormat="1" ht="8.25" customHeight="1">
      <c r="A10" s="234"/>
      <c r="B10" s="234"/>
      <c r="C10" s="388"/>
      <c r="D10" s="286"/>
      <c r="E10" s="286"/>
      <c r="F10" s="286"/>
      <c r="G10" s="389"/>
    </row>
    <row r="11" spans="1:7" s="211" customFormat="1" ht="24.75" customHeight="1">
      <c r="A11" s="212"/>
      <c r="B11" s="455" t="s">
        <v>10</v>
      </c>
      <c r="C11" s="455"/>
      <c r="D11" s="210">
        <f>SUM(D12+D16+D19+D28+D32+D34)</f>
        <v>784207</v>
      </c>
      <c r="E11" s="210">
        <f>SUM(E12+E16+E19+E28+E32+E34)</f>
        <v>21135999</v>
      </c>
      <c r="F11" s="210">
        <f>SUM(F12+F16+F19+F28+F32+F34)</f>
        <v>0</v>
      </c>
      <c r="G11" s="210">
        <f>SUM(G12+G16+G19+G28+G32+G34)</f>
        <v>21920206</v>
      </c>
    </row>
    <row r="12" spans="1:7" s="211" customFormat="1" ht="30" customHeight="1">
      <c r="A12" s="348"/>
      <c r="B12" s="349"/>
      <c r="C12" s="350" t="s">
        <v>11</v>
      </c>
      <c r="D12" s="351">
        <f>D13+D15</f>
        <v>0</v>
      </c>
      <c r="E12" s="351">
        <f>E13+E15</f>
        <v>19147837</v>
      </c>
      <c r="F12" s="351">
        <f>F13+F15</f>
        <v>0</v>
      </c>
      <c r="G12" s="351">
        <f>G13+G15</f>
        <v>19147837</v>
      </c>
    </row>
    <row r="13" spans="1:7" s="211" customFormat="1" ht="48">
      <c r="A13" s="246" t="s">
        <v>25</v>
      </c>
      <c r="B13" s="246" t="s">
        <v>131</v>
      </c>
      <c r="C13" s="390"/>
      <c r="D13" s="352">
        <v>0</v>
      </c>
      <c r="E13" s="352">
        <v>18415415</v>
      </c>
      <c r="F13" s="352">
        <v>0</v>
      </c>
      <c r="G13" s="352">
        <f>SUM(D13:F13)</f>
        <v>18415415</v>
      </c>
    </row>
    <row r="14" spans="1:7" s="211" customFormat="1">
      <c r="A14" s="246"/>
      <c r="B14" s="246"/>
      <c r="C14" s="355" t="s">
        <v>39</v>
      </c>
      <c r="D14" s="391">
        <v>0</v>
      </c>
      <c r="E14" s="391">
        <v>40780</v>
      </c>
      <c r="F14" s="391">
        <v>0</v>
      </c>
      <c r="G14" s="352">
        <f>SUM(D14:F14)</f>
        <v>40780</v>
      </c>
    </row>
    <row r="15" spans="1:7" s="211" customFormat="1" ht="48.75" customHeight="1">
      <c r="A15" s="261"/>
      <c r="B15" s="246" t="s">
        <v>130</v>
      </c>
      <c r="C15" s="269"/>
      <c r="D15" s="391">
        <v>0</v>
      </c>
      <c r="E15" s="391">
        <v>732422</v>
      </c>
      <c r="F15" s="391">
        <v>0</v>
      </c>
      <c r="G15" s="352">
        <f>SUM(D15:F15)</f>
        <v>732422</v>
      </c>
    </row>
    <row r="16" spans="1:7" s="211" customFormat="1" ht="15" customHeight="1">
      <c r="A16" s="392"/>
      <c r="B16" s="349"/>
      <c r="C16" s="393" t="s">
        <v>12</v>
      </c>
      <c r="D16" s="361">
        <f>SUM(D17:D18)</f>
        <v>0</v>
      </c>
      <c r="E16" s="361">
        <f t="shared" ref="E16:G16" si="4">SUM(E17:E18)</f>
        <v>100056</v>
      </c>
      <c r="F16" s="361">
        <f t="shared" si="4"/>
        <v>0</v>
      </c>
      <c r="G16" s="361">
        <f t="shared" si="4"/>
        <v>100056</v>
      </c>
    </row>
    <row r="17" spans="1:15" s="211" customFormat="1" ht="36">
      <c r="A17" s="246" t="s">
        <v>32</v>
      </c>
      <c r="B17" s="246" t="s">
        <v>145</v>
      </c>
      <c r="C17" s="380"/>
      <c r="D17" s="217">
        <v>0</v>
      </c>
      <c r="E17" s="180">
        <v>15556</v>
      </c>
      <c r="F17" s="259">
        <v>0</v>
      </c>
      <c r="G17" s="225">
        <f>SUM(D17:F17)</f>
        <v>15556</v>
      </c>
    </row>
    <row r="18" spans="1:15" s="211" customFormat="1" ht="36">
      <c r="A18" s="246"/>
      <c r="B18" s="246" t="s">
        <v>133</v>
      </c>
      <c r="C18" s="380"/>
      <c r="D18" s="217">
        <v>0</v>
      </c>
      <c r="E18" s="180">
        <v>84500</v>
      </c>
      <c r="F18" s="259">
        <v>0</v>
      </c>
      <c r="G18" s="225">
        <f>SUM(D18:F18)</f>
        <v>84500</v>
      </c>
    </row>
    <row r="19" spans="1:15" s="211" customFormat="1" ht="16.5" customHeight="1">
      <c r="A19" s="394"/>
      <c r="B19" s="372"/>
      <c r="C19" s="393" t="s">
        <v>118</v>
      </c>
      <c r="D19" s="361">
        <f>SUM(D20:D26)-D21+D27</f>
        <v>262191</v>
      </c>
      <c r="E19" s="361">
        <f t="shared" ref="E19:G19" si="5">SUM(E20:E26)-E21+E27</f>
        <v>1322916</v>
      </c>
      <c r="F19" s="361">
        <f t="shared" si="5"/>
        <v>0</v>
      </c>
      <c r="G19" s="361">
        <f t="shared" si="5"/>
        <v>1585107</v>
      </c>
    </row>
    <row r="20" spans="1:15" s="211" customFormat="1" ht="48">
      <c r="A20" s="246" t="s">
        <v>49</v>
      </c>
      <c r="B20" s="246" t="s">
        <v>51</v>
      </c>
      <c r="C20" s="216" t="s">
        <v>136</v>
      </c>
      <c r="D20" s="217">
        <v>0</v>
      </c>
      <c r="E20" s="180">
        <v>846185</v>
      </c>
      <c r="F20" s="259">
        <v>0</v>
      </c>
      <c r="G20" s="217">
        <f t="shared" ref="G20:G27" si="6">D20+E20+F20</f>
        <v>846185</v>
      </c>
    </row>
    <row r="21" spans="1:15" s="211" customFormat="1">
      <c r="A21" s="380"/>
      <c r="B21" s="380"/>
      <c r="C21" s="355" t="s">
        <v>39</v>
      </c>
      <c r="D21" s="180">
        <v>0</v>
      </c>
      <c r="E21" s="180">
        <v>2500</v>
      </c>
      <c r="F21" s="259">
        <v>0</v>
      </c>
      <c r="G21" s="217">
        <f t="shared" si="6"/>
        <v>2500</v>
      </c>
    </row>
    <row r="22" spans="1:15" s="211" customFormat="1" ht="24">
      <c r="A22" s="380"/>
      <c r="B22" s="380"/>
      <c r="C22" s="395" t="s">
        <v>65</v>
      </c>
      <c r="D22" s="180">
        <v>183503</v>
      </c>
      <c r="E22" s="180">
        <v>284453</v>
      </c>
      <c r="F22" s="259">
        <v>0</v>
      </c>
      <c r="G22" s="217">
        <f t="shared" si="6"/>
        <v>467956</v>
      </c>
    </row>
    <row r="23" spans="1:15" s="211" customFormat="1">
      <c r="A23" s="380"/>
      <c r="B23" s="392"/>
      <c r="C23" s="395" t="s">
        <v>52</v>
      </c>
      <c r="D23" s="180">
        <v>0</v>
      </c>
      <c r="E23" s="180">
        <v>163278</v>
      </c>
      <c r="F23" s="259">
        <v>0</v>
      </c>
      <c r="G23" s="217">
        <f t="shared" si="6"/>
        <v>163278</v>
      </c>
      <c r="I23" s="96"/>
      <c r="J23" s="96"/>
      <c r="K23" s="96"/>
      <c r="L23" s="97"/>
      <c r="M23" s="97"/>
      <c r="N23" s="97"/>
      <c r="O23" s="228"/>
    </row>
    <row r="24" spans="1:15" s="211" customFormat="1" ht="13.5" customHeight="1">
      <c r="A24" s="380"/>
      <c r="B24" s="380"/>
      <c r="C24" s="395" t="s">
        <v>50</v>
      </c>
      <c r="D24" s="180">
        <v>29000</v>
      </c>
      <c r="E24" s="180">
        <v>29000</v>
      </c>
      <c r="F24" s="259">
        <v>0</v>
      </c>
      <c r="G24" s="217">
        <f t="shared" si="6"/>
        <v>58000</v>
      </c>
      <c r="I24" s="96"/>
      <c r="J24" s="96"/>
      <c r="K24" s="96"/>
      <c r="L24" s="97"/>
      <c r="M24" s="97"/>
      <c r="N24" s="97"/>
      <c r="O24" s="228"/>
    </row>
    <row r="25" spans="1:15" s="304" customFormat="1" ht="25.5" customHeight="1">
      <c r="A25" s="221"/>
      <c r="B25" s="221"/>
      <c r="C25" s="396" t="s">
        <v>182</v>
      </c>
      <c r="D25" s="180">
        <v>12000</v>
      </c>
      <c r="E25" s="180">
        <v>0</v>
      </c>
      <c r="F25" s="259">
        <v>0</v>
      </c>
      <c r="G25" s="217">
        <f t="shared" si="6"/>
        <v>12000</v>
      </c>
      <c r="I25" s="96"/>
      <c r="J25" s="96"/>
      <c r="K25" s="96"/>
      <c r="L25" s="97"/>
      <c r="M25" s="97"/>
      <c r="N25" s="97"/>
      <c r="O25" s="229"/>
    </row>
    <row r="26" spans="1:15" s="211" customFormat="1" ht="27" customHeight="1">
      <c r="A26" s="380"/>
      <c r="B26" s="380"/>
      <c r="C26" s="395" t="s">
        <v>198</v>
      </c>
      <c r="D26" s="180">
        <v>8330</v>
      </c>
      <c r="E26" s="180">
        <v>0</v>
      </c>
      <c r="F26" s="259">
        <v>0</v>
      </c>
      <c r="G26" s="217">
        <f t="shared" si="6"/>
        <v>8330</v>
      </c>
      <c r="I26" s="96"/>
      <c r="J26" s="96"/>
      <c r="K26" s="96"/>
      <c r="L26" s="97"/>
      <c r="M26" s="97"/>
      <c r="N26" s="97"/>
      <c r="O26" s="228"/>
    </row>
    <row r="27" spans="1:15" s="211" customFormat="1" ht="27" customHeight="1">
      <c r="A27" s="380"/>
      <c r="B27" s="380"/>
      <c r="C27" s="395" t="s">
        <v>292</v>
      </c>
      <c r="D27" s="180">
        <v>29358</v>
      </c>
      <c r="E27" s="180">
        <v>0</v>
      </c>
      <c r="F27" s="259">
        <v>0</v>
      </c>
      <c r="G27" s="217">
        <f t="shared" si="6"/>
        <v>29358</v>
      </c>
      <c r="I27" s="96"/>
      <c r="J27" s="96"/>
      <c r="K27" s="96"/>
      <c r="L27" s="97"/>
      <c r="M27" s="97"/>
      <c r="N27" s="97"/>
      <c r="O27" s="228"/>
    </row>
    <row r="28" spans="1:15" s="257" customFormat="1" ht="15.75" customHeight="1">
      <c r="A28" s="397"/>
      <c r="B28" s="398"/>
      <c r="C28" s="373" t="s">
        <v>125</v>
      </c>
      <c r="D28" s="255">
        <f>D29+D31</f>
        <v>411826</v>
      </c>
      <c r="E28" s="255">
        <f t="shared" ref="E28:G28" si="7">E29+E31</f>
        <v>313106</v>
      </c>
      <c r="F28" s="255">
        <f t="shared" si="7"/>
        <v>0</v>
      </c>
      <c r="G28" s="255">
        <f t="shared" si="7"/>
        <v>724932</v>
      </c>
      <c r="I28" s="97"/>
      <c r="J28" s="228"/>
    </row>
    <row r="29" spans="1:15" s="257" customFormat="1" ht="81.75" customHeight="1">
      <c r="A29" s="262" t="s">
        <v>96</v>
      </c>
      <c r="B29" s="262" t="s">
        <v>101</v>
      </c>
      <c r="C29" s="258"/>
      <c r="D29" s="357">
        <v>411826</v>
      </c>
      <c r="E29" s="249">
        <v>0</v>
      </c>
      <c r="F29" s="249">
        <v>0</v>
      </c>
      <c r="G29" s="358">
        <f t="shared" ref="G29:G31" si="8">SUM(D29:F29)</f>
        <v>411826</v>
      </c>
    </row>
    <row r="30" spans="1:15" s="257" customFormat="1">
      <c r="A30" s="262"/>
      <c r="B30" s="262"/>
      <c r="C30" s="345" t="s">
        <v>19</v>
      </c>
      <c r="D30" s="357">
        <v>411826</v>
      </c>
      <c r="E30" s="249">
        <v>0</v>
      </c>
      <c r="F30" s="249">
        <v>0</v>
      </c>
      <c r="G30" s="358">
        <f t="shared" si="8"/>
        <v>411826</v>
      </c>
    </row>
    <row r="31" spans="1:15" s="257" customFormat="1" ht="36">
      <c r="A31" s="262"/>
      <c r="B31" s="262" t="s">
        <v>102</v>
      </c>
      <c r="C31" s="258"/>
      <c r="D31" s="249">
        <v>0</v>
      </c>
      <c r="E31" s="180">
        <v>313106</v>
      </c>
      <c r="F31" s="249">
        <v>0</v>
      </c>
      <c r="G31" s="225">
        <f t="shared" si="8"/>
        <v>313106</v>
      </c>
    </row>
    <row r="32" spans="1:15" s="211" customFormat="1" ht="30" customHeight="1">
      <c r="A32" s="399"/>
      <c r="B32" s="206"/>
      <c r="C32" s="400" t="s">
        <v>14</v>
      </c>
      <c r="D32" s="401">
        <f>D33</f>
        <v>110190</v>
      </c>
      <c r="E32" s="401">
        <f t="shared" ref="E32:G32" si="9">E33</f>
        <v>0</v>
      </c>
      <c r="F32" s="401">
        <f t="shared" si="9"/>
        <v>0</v>
      </c>
      <c r="G32" s="401">
        <f t="shared" si="9"/>
        <v>110190</v>
      </c>
      <c r="I32" s="228"/>
      <c r="J32" s="228"/>
      <c r="K32" s="228"/>
      <c r="L32" s="228"/>
      <c r="M32" s="228"/>
      <c r="N32" s="97"/>
      <c r="O32" s="228"/>
    </row>
    <row r="33" spans="1:15" s="211" customFormat="1" ht="70.5" customHeight="1">
      <c r="A33" s="262" t="s">
        <v>26</v>
      </c>
      <c r="B33" s="224" t="s">
        <v>66</v>
      </c>
      <c r="C33" s="175" t="s">
        <v>85</v>
      </c>
      <c r="D33" s="180">
        <v>110190</v>
      </c>
      <c r="E33" s="227">
        <v>0</v>
      </c>
      <c r="F33" s="227">
        <v>0</v>
      </c>
      <c r="G33" s="225">
        <f>SUM(D33:F33)</f>
        <v>110190</v>
      </c>
      <c r="I33" s="228"/>
      <c r="J33" s="228"/>
      <c r="K33" s="228"/>
      <c r="L33" s="228"/>
      <c r="M33" s="228"/>
      <c r="N33" s="97"/>
      <c r="O33" s="228"/>
    </row>
    <row r="34" spans="1:15" s="228" customFormat="1" ht="30" customHeight="1">
      <c r="A34" s="348"/>
      <c r="B34" s="348"/>
      <c r="C34" s="219" t="s">
        <v>126</v>
      </c>
      <c r="D34" s="214">
        <f t="shared" ref="D34:F35" si="10">D35</f>
        <v>0</v>
      </c>
      <c r="E34" s="214">
        <f t="shared" si="10"/>
        <v>252084</v>
      </c>
      <c r="F34" s="214">
        <f t="shared" si="10"/>
        <v>0</v>
      </c>
      <c r="G34" s="214">
        <f>SUM(D34:F34)</f>
        <v>252084</v>
      </c>
      <c r="N34" s="97"/>
    </row>
    <row r="35" spans="1:15" s="228" customFormat="1" ht="24">
      <c r="A35" s="380"/>
      <c r="B35" s="380"/>
      <c r="C35" s="381" t="s">
        <v>117</v>
      </c>
      <c r="D35" s="362">
        <f t="shared" si="10"/>
        <v>0</v>
      </c>
      <c r="E35" s="362">
        <f t="shared" si="10"/>
        <v>252084</v>
      </c>
      <c r="F35" s="362">
        <f t="shared" si="10"/>
        <v>0</v>
      </c>
      <c r="G35" s="362">
        <f>G36</f>
        <v>252084</v>
      </c>
      <c r="N35" s="97"/>
    </row>
    <row r="36" spans="1:15" s="228" customFormat="1" ht="72">
      <c r="A36" s="281" t="s">
        <v>75</v>
      </c>
      <c r="B36" s="246" t="s">
        <v>80</v>
      </c>
      <c r="C36" s="216"/>
      <c r="D36" s="217">
        <v>0</v>
      </c>
      <c r="E36" s="180">
        <v>252084</v>
      </c>
      <c r="F36" s="217">
        <v>0</v>
      </c>
      <c r="G36" s="402">
        <f>SUM(D36:F36)</f>
        <v>252084</v>
      </c>
      <c r="N36" s="97"/>
    </row>
    <row r="37" spans="1:15" s="228" customFormat="1">
      <c r="G37" s="311"/>
      <c r="N37" s="97"/>
    </row>
    <row r="38" spans="1:15" s="228" customFormat="1">
      <c r="G38" s="311"/>
      <c r="N38" s="97"/>
    </row>
    <row r="39" spans="1:15">
      <c r="N39" s="97"/>
    </row>
    <row r="40" spans="1:15">
      <c r="N40" s="97"/>
    </row>
    <row r="41" spans="1:15">
      <c r="N41" s="97"/>
    </row>
    <row r="42" spans="1:15">
      <c r="N42" s="97"/>
    </row>
    <row r="43" spans="1:15">
      <c r="N43" s="97"/>
    </row>
    <row r="44" spans="1:15">
      <c r="N44" s="97"/>
    </row>
    <row r="45" spans="1:15">
      <c r="N45" s="97"/>
    </row>
    <row r="46" spans="1:15">
      <c r="N46" s="97"/>
    </row>
    <row r="47" spans="1:15">
      <c r="N47" s="97"/>
    </row>
    <row r="105" ht="36.75" customHeight="1"/>
  </sheetData>
  <customSheetViews>
    <customSheetView guid="{1D2D6206-2023-48B6-AD75-32059BE8924C}" scale="90" showPageBreaks="1">
      <pane xSplit="1" ySplit="8" topLeftCell="B9" activePane="bottomRight" state="frozen"/>
      <selection pane="bottomRight" activeCell="J13" sqref="J13"/>
      <pageMargins left="0.31496062992125984" right="0.19685039370078741" top="0.47244094488188981" bottom="0.59055118110236227" header="0.27559055118110237" footer="0.31496062992125984"/>
      <pageSetup paperSize="9" firstPageNumber="961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>
      <pane xSplit="1" ySplit="8" topLeftCell="B9" activePane="bottomRight" state="frozen"/>
      <selection pane="bottomRight"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A1:G1"/>
    <mergeCell ref="D3:F3"/>
    <mergeCell ref="A6:C6"/>
    <mergeCell ref="A7:C7"/>
    <mergeCell ref="B11:C11"/>
    <mergeCell ref="G3:G4"/>
  </mergeCells>
  <pageMargins left="0.31496062992125984" right="0.19685039370078741" top="0.47244094488188981" bottom="0.59055118110236227" header="0.27559055118110237" footer="0.31496062992125984"/>
  <pageSetup paperSize="9" firstPageNumber="920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3"/>
  <sheetViews>
    <sheetView view="pageLayout" topLeftCell="A46" zoomScaleNormal="86" workbookViewId="0">
      <selection activeCell="C11" sqref="C11"/>
    </sheetView>
  </sheetViews>
  <sheetFormatPr defaultColWidth="13.42578125" defaultRowHeight="12"/>
  <cols>
    <col min="1" max="1" width="19.42578125" style="7" customWidth="1"/>
    <col min="2" max="2" width="22.140625" style="7" customWidth="1"/>
    <col min="3" max="3" width="46.5703125" style="7" customWidth="1"/>
    <col min="4" max="4" width="12.7109375" style="7" customWidth="1"/>
    <col min="5" max="5" width="13.28515625" style="7" customWidth="1"/>
    <col min="6" max="6" width="12.5703125" style="7" customWidth="1"/>
    <col min="7" max="7" width="14" style="36" customWidth="1"/>
    <col min="8" max="16384" width="13.42578125" style="7"/>
  </cols>
  <sheetData>
    <row r="1" spans="1:7" ht="10.5" customHeight="1">
      <c r="A1" s="443"/>
      <c r="B1" s="443"/>
      <c r="C1" s="443"/>
      <c r="D1" s="443"/>
      <c r="E1" s="443"/>
      <c r="F1" s="443"/>
      <c r="G1" s="443"/>
    </row>
    <row r="2" spans="1:7">
      <c r="A2" s="2"/>
      <c r="B2" s="2"/>
      <c r="C2" s="2"/>
      <c r="D2" s="3"/>
      <c r="E2" s="3"/>
      <c r="F2" s="3"/>
      <c r="G2" s="35"/>
    </row>
    <row r="3" spans="1:7" ht="15" customHeight="1">
      <c r="A3" s="18"/>
      <c r="B3" s="18"/>
      <c r="C3" s="18"/>
      <c r="D3" s="444" t="s">
        <v>6</v>
      </c>
      <c r="E3" s="444"/>
      <c r="F3" s="445"/>
      <c r="G3" s="452" t="s">
        <v>319</v>
      </c>
    </row>
    <row r="4" spans="1:7" ht="75" customHeight="1">
      <c r="A4" s="19" t="s">
        <v>1</v>
      </c>
      <c r="B4" s="19" t="s">
        <v>2</v>
      </c>
      <c r="C4" s="19" t="s">
        <v>3</v>
      </c>
      <c r="D4" s="20" t="s">
        <v>69</v>
      </c>
      <c r="E4" s="194" t="s">
        <v>68</v>
      </c>
      <c r="F4" s="194" t="s">
        <v>232</v>
      </c>
      <c r="G4" s="453"/>
    </row>
    <row r="5" spans="1:7" ht="15.75" customHeight="1"/>
    <row r="6" spans="1:7" s="6" customFormat="1" ht="16.5" customHeight="1">
      <c r="A6" s="450" t="s">
        <v>4</v>
      </c>
      <c r="B6" s="450"/>
      <c r="C6" s="450"/>
      <c r="D6" s="58">
        <f>SUM(D7)</f>
        <v>838087</v>
      </c>
      <c r="E6" s="58">
        <f t="shared" ref="E6:G6" si="0">SUM(E7)</f>
        <v>408777358</v>
      </c>
      <c r="F6" s="58">
        <f t="shared" si="0"/>
        <v>0</v>
      </c>
      <c r="G6" s="58">
        <f t="shared" si="0"/>
        <v>409615445</v>
      </c>
    </row>
    <row r="7" spans="1:7" s="6" customFormat="1" ht="15" customHeight="1">
      <c r="A7" s="454" t="s">
        <v>9</v>
      </c>
      <c r="B7" s="454"/>
      <c r="C7" s="454"/>
      <c r="D7" s="45">
        <f>SUM(D9+D38)</f>
        <v>838087</v>
      </c>
      <c r="E7" s="45">
        <f>SUM(E9+E38)</f>
        <v>408777358</v>
      </c>
      <c r="F7" s="45">
        <f>SUM(F9+F38)</f>
        <v>0</v>
      </c>
      <c r="G7" s="45">
        <f>SUM(G9+G38)</f>
        <v>409615445</v>
      </c>
    </row>
    <row r="8" spans="1:7" s="4" customFormat="1" ht="15.75" customHeight="1">
      <c r="A8" s="2"/>
      <c r="B8" s="2"/>
      <c r="C8" s="140"/>
      <c r="D8" s="10"/>
      <c r="E8" s="10"/>
      <c r="F8" s="10"/>
      <c r="G8" s="37"/>
    </row>
    <row r="9" spans="1:7" s="71" customFormat="1" ht="24.75" customHeight="1">
      <c r="A9" s="66"/>
      <c r="B9" s="441" t="s">
        <v>10</v>
      </c>
      <c r="C9" s="441"/>
      <c r="D9" s="81">
        <f>SUM(D10+D13+D17+D20+D24)</f>
        <v>838087</v>
      </c>
      <c r="E9" s="81">
        <f>SUM(E10+E13+E17+E20+E24)</f>
        <v>396450930</v>
      </c>
      <c r="F9" s="81">
        <f>SUM(F10+F13+F17+F20+F24)</f>
        <v>0</v>
      </c>
      <c r="G9" s="81">
        <f>SUM(G10+G13+G17+G20+G24)</f>
        <v>397289017</v>
      </c>
    </row>
    <row r="10" spans="1:7" s="71" customFormat="1" ht="15.75" customHeight="1">
      <c r="A10" s="66"/>
      <c r="B10" s="89"/>
      <c r="C10" s="48" t="s">
        <v>119</v>
      </c>
      <c r="D10" s="21">
        <f>D11+D12</f>
        <v>0</v>
      </c>
      <c r="E10" s="21">
        <f t="shared" ref="E10:G10" si="1">E11+E12</f>
        <v>80581437</v>
      </c>
      <c r="F10" s="21">
        <f t="shared" si="1"/>
        <v>0</v>
      </c>
      <c r="G10" s="21">
        <f t="shared" si="1"/>
        <v>80581437</v>
      </c>
    </row>
    <row r="11" spans="1:7" s="71" customFormat="1" ht="51.75" customHeight="1">
      <c r="A11" s="129" t="s">
        <v>59</v>
      </c>
      <c r="B11" s="129" t="s">
        <v>184</v>
      </c>
      <c r="C11" s="173"/>
      <c r="D11" s="46">
        <v>0</v>
      </c>
      <c r="E11" s="46">
        <v>76082001</v>
      </c>
      <c r="F11" s="60">
        <v>0</v>
      </c>
      <c r="G11" s="46">
        <f>F11+E11+D11</f>
        <v>76082001</v>
      </c>
    </row>
    <row r="12" spans="1:7" s="71" customFormat="1" ht="36">
      <c r="A12" s="129"/>
      <c r="B12" s="129" t="s">
        <v>129</v>
      </c>
      <c r="C12" s="62"/>
      <c r="D12" s="46">
        <v>0</v>
      </c>
      <c r="E12" s="46">
        <v>4499436</v>
      </c>
      <c r="F12" s="60">
        <v>0</v>
      </c>
      <c r="G12" s="46">
        <f>F12+E12+D12</f>
        <v>4499436</v>
      </c>
    </row>
    <row r="13" spans="1:7" s="71" customFormat="1" ht="24.75" customHeight="1">
      <c r="A13" s="149"/>
      <c r="B13" s="105"/>
      <c r="C13" s="23" t="s">
        <v>11</v>
      </c>
      <c r="D13" s="38">
        <f>SUM(D14:D16)</f>
        <v>0</v>
      </c>
      <c r="E13" s="38">
        <f>SUM(E14:E16)</f>
        <v>296834161</v>
      </c>
      <c r="F13" s="38">
        <f t="shared" ref="F13" si="2">SUM(F14:F16)</f>
        <v>0</v>
      </c>
      <c r="G13" s="38">
        <f>SUM(G14:G16)</f>
        <v>296834161</v>
      </c>
    </row>
    <row r="14" spans="1:7" s="71" customFormat="1" ht="60">
      <c r="A14" s="137" t="s">
        <v>25</v>
      </c>
      <c r="B14" s="137" t="s">
        <v>132</v>
      </c>
      <c r="C14" s="130"/>
      <c r="D14" s="46">
        <v>0</v>
      </c>
      <c r="E14" s="121">
        <v>293232568</v>
      </c>
      <c r="F14" s="46">
        <v>0</v>
      </c>
      <c r="G14" s="76">
        <f t="shared" ref="G14:G19" si="3">SUM(D14:F14)</f>
        <v>293232568</v>
      </c>
    </row>
    <row r="15" spans="1:7" s="71" customFormat="1" ht="49.5" customHeight="1">
      <c r="A15" s="137"/>
      <c r="B15" s="137" t="s">
        <v>185</v>
      </c>
      <c r="C15" s="130"/>
      <c r="D15" s="46">
        <v>0</v>
      </c>
      <c r="E15" s="121">
        <v>1922551</v>
      </c>
      <c r="F15" s="46">
        <v>0</v>
      </c>
      <c r="G15" s="76">
        <f t="shared" si="3"/>
        <v>1922551</v>
      </c>
    </row>
    <row r="16" spans="1:7" s="167" customFormat="1" ht="48">
      <c r="A16" s="94"/>
      <c r="B16" s="94" t="s">
        <v>130</v>
      </c>
      <c r="C16" s="26"/>
      <c r="D16" s="46">
        <v>0</v>
      </c>
      <c r="E16" s="121">
        <v>1679042</v>
      </c>
      <c r="F16" s="46">
        <v>0</v>
      </c>
      <c r="G16" s="46">
        <f t="shared" si="3"/>
        <v>1679042</v>
      </c>
    </row>
    <row r="17" spans="1:17" s="71" customFormat="1" ht="17.45" customHeight="1">
      <c r="A17" s="150"/>
      <c r="B17" s="150"/>
      <c r="C17" s="89" t="s">
        <v>127</v>
      </c>
      <c r="D17" s="21">
        <f>D18+D19</f>
        <v>0</v>
      </c>
      <c r="E17" s="21">
        <f t="shared" ref="E17:G17" si="4">E18+E19</f>
        <v>17442190</v>
      </c>
      <c r="F17" s="21">
        <f t="shared" si="4"/>
        <v>0</v>
      </c>
      <c r="G17" s="21">
        <f t="shared" si="4"/>
        <v>17442190</v>
      </c>
    </row>
    <row r="18" spans="1:17" s="71" customFormat="1" ht="60">
      <c r="A18" s="94" t="s">
        <v>32</v>
      </c>
      <c r="B18" s="94" t="s">
        <v>134</v>
      </c>
      <c r="C18" s="151"/>
      <c r="D18" s="46">
        <v>0</v>
      </c>
      <c r="E18" s="121">
        <v>13541358</v>
      </c>
      <c r="F18" s="46">
        <v>0</v>
      </c>
      <c r="G18" s="56">
        <f t="shared" si="3"/>
        <v>13541358</v>
      </c>
    </row>
    <row r="19" spans="1:17" s="71" customFormat="1" ht="36">
      <c r="A19" s="94"/>
      <c r="B19" s="94" t="s">
        <v>133</v>
      </c>
      <c r="C19" s="151"/>
      <c r="D19" s="46">
        <v>0</v>
      </c>
      <c r="E19" s="121">
        <v>3900832</v>
      </c>
      <c r="F19" s="46">
        <v>0</v>
      </c>
      <c r="G19" s="56">
        <f t="shared" si="3"/>
        <v>3900832</v>
      </c>
    </row>
    <row r="20" spans="1:17" s="51" customFormat="1" ht="27" customHeight="1">
      <c r="A20" s="152"/>
      <c r="B20" s="152"/>
      <c r="C20" s="117" t="s">
        <v>14</v>
      </c>
      <c r="D20" s="39">
        <f>D21+D22+D23</f>
        <v>91594</v>
      </c>
      <c r="E20" s="39">
        <f t="shared" ref="E20:G20" si="5">E21+E22+E23</f>
        <v>96080</v>
      </c>
      <c r="F20" s="39">
        <f t="shared" si="5"/>
        <v>0</v>
      </c>
      <c r="G20" s="39">
        <f t="shared" si="5"/>
        <v>187674</v>
      </c>
    </row>
    <row r="21" spans="1:17" s="51" customFormat="1" ht="72">
      <c r="A21" s="94" t="s">
        <v>26</v>
      </c>
      <c r="B21" s="104" t="s">
        <v>78</v>
      </c>
      <c r="C21" s="153" t="s">
        <v>85</v>
      </c>
      <c r="D21" s="121">
        <v>91594</v>
      </c>
      <c r="E21" s="46">
        <v>0</v>
      </c>
      <c r="F21" s="46">
        <v>0</v>
      </c>
      <c r="G21" s="46">
        <f>SUM(D21:F21)</f>
        <v>91594</v>
      </c>
    </row>
    <row r="22" spans="1:17" s="51" customFormat="1" ht="60">
      <c r="A22" s="94"/>
      <c r="B22" s="95" t="s">
        <v>187</v>
      </c>
      <c r="C22" s="128" t="s">
        <v>199</v>
      </c>
      <c r="D22" s="31">
        <v>0</v>
      </c>
      <c r="E22" s="121">
        <v>67175</v>
      </c>
      <c r="F22" s="31">
        <v>0</v>
      </c>
      <c r="G22" s="56">
        <f t="shared" ref="G22:G23" si="6">SUM(D22:F22)</f>
        <v>67175</v>
      </c>
    </row>
    <row r="23" spans="1:17" s="51" customFormat="1" ht="48">
      <c r="A23" s="94"/>
      <c r="B23" s="95" t="s">
        <v>98</v>
      </c>
      <c r="C23" s="128" t="s">
        <v>99</v>
      </c>
      <c r="D23" s="31">
        <v>0</v>
      </c>
      <c r="E23" s="121">
        <v>28905</v>
      </c>
      <c r="F23" s="31">
        <v>0</v>
      </c>
      <c r="G23" s="56">
        <f t="shared" si="6"/>
        <v>28905</v>
      </c>
    </row>
    <row r="24" spans="1:17" s="71" customFormat="1" ht="27" customHeight="1">
      <c r="A24" s="119"/>
      <c r="B24" s="119"/>
      <c r="C24" s="83" t="s">
        <v>15</v>
      </c>
      <c r="D24" s="37">
        <f>D25+D29</f>
        <v>746493</v>
      </c>
      <c r="E24" s="37">
        <f t="shared" ref="E24:G24" si="7">E25+E29</f>
        <v>1497062</v>
      </c>
      <c r="F24" s="37">
        <f t="shared" si="7"/>
        <v>0</v>
      </c>
      <c r="G24" s="37">
        <f t="shared" si="7"/>
        <v>2243555</v>
      </c>
      <c r="I24" s="131"/>
      <c r="J24" s="131"/>
      <c r="K24" s="126"/>
      <c r="L24" s="127"/>
      <c r="M24" s="127"/>
      <c r="N24" s="127"/>
      <c r="O24" s="127"/>
      <c r="P24" s="51"/>
      <c r="Q24" s="51"/>
    </row>
    <row r="25" spans="1:17" s="71" customFormat="1" ht="24">
      <c r="A25" s="26"/>
      <c r="B25" s="26"/>
      <c r="C25" s="118" t="s">
        <v>124</v>
      </c>
      <c r="D25" s="40">
        <f>D26+D27+D28</f>
        <v>0</v>
      </c>
      <c r="E25" s="40">
        <f t="shared" ref="E25:G25" si="8">E26+E27+E28</f>
        <v>1497062</v>
      </c>
      <c r="F25" s="40">
        <f t="shared" si="8"/>
        <v>0</v>
      </c>
      <c r="G25" s="40">
        <f t="shared" si="8"/>
        <v>1497062</v>
      </c>
      <c r="I25" s="126"/>
      <c r="J25" s="132"/>
      <c r="K25" s="126"/>
      <c r="L25" s="127"/>
      <c r="M25" s="127"/>
      <c r="N25" s="127"/>
      <c r="O25" s="127"/>
      <c r="P25" s="51"/>
      <c r="Q25" s="51"/>
    </row>
    <row r="26" spans="1:17" s="71" customFormat="1" ht="72">
      <c r="A26" s="100" t="s">
        <v>75</v>
      </c>
      <c r="B26" s="94" t="s">
        <v>76</v>
      </c>
      <c r="C26" s="141"/>
      <c r="D26" s="46">
        <v>0</v>
      </c>
      <c r="E26" s="121">
        <v>287948</v>
      </c>
      <c r="F26" s="46">
        <v>0</v>
      </c>
      <c r="G26" s="46">
        <f>SUM(D26:F26)</f>
        <v>287948</v>
      </c>
      <c r="I26" s="126"/>
      <c r="J26" s="126"/>
      <c r="K26" s="126"/>
      <c r="L26" s="127"/>
      <c r="M26" s="127"/>
      <c r="N26" s="127"/>
      <c r="O26" s="127"/>
      <c r="P26" s="51"/>
      <c r="Q26" s="51"/>
    </row>
    <row r="27" spans="1:17" s="71" customFormat="1" ht="72">
      <c r="A27" s="100"/>
      <c r="B27" s="94" t="s">
        <v>200</v>
      </c>
      <c r="C27" s="141"/>
      <c r="D27" s="46">
        <v>0</v>
      </c>
      <c r="E27" s="46">
        <v>232428</v>
      </c>
      <c r="F27" s="46">
        <v>0</v>
      </c>
      <c r="G27" s="46">
        <f>SUM(D27:F27)</f>
        <v>232428</v>
      </c>
      <c r="I27" s="126"/>
      <c r="J27" s="126"/>
      <c r="K27" s="126"/>
      <c r="L27" s="127"/>
      <c r="M27" s="127"/>
      <c r="N27" s="127"/>
      <c r="O27" s="127"/>
      <c r="P27" s="51"/>
      <c r="Q27" s="51"/>
    </row>
    <row r="28" spans="1:17" s="71" customFormat="1" ht="48">
      <c r="A28" s="100"/>
      <c r="B28" s="94" t="s">
        <v>288</v>
      </c>
      <c r="C28" s="141"/>
      <c r="D28" s="46"/>
      <c r="E28" s="46">
        <v>976686</v>
      </c>
      <c r="F28" s="46"/>
      <c r="G28" s="46">
        <f>SUM(D28:F28)</f>
        <v>976686</v>
      </c>
      <c r="I28" s="126"/>
      <c r="J28" s="126"/>
      <c r="K28" s="126"/>
      <c r="L28" s="127"/>
      <c r="M28" s="127"/>
      <c r="N28" s="127"/>
      <c r="O28" s="127"/>
      <c r="P28" s="51"/>
      <c r="Q28" s="51"/>
    </row>
    <row r="29" spans="1:17" s="51" customFormat="1" ht="27.75" customHeight="1">
      <c r="A29" s="102"/>
      <c r="B29" s="102"/>
      <c r="C29" s="435" t="s">
        <v>18</v>
      </c>
      <c r="D29" s="40">
        <f>SUM(D30:D37)</f>
        <v>746493</v>
      </c>
      <c r="E29" s="40">
        <f>SUM(E30:E37)</f>
        <v>0</v>
      </c>
      <c r="F29" s="40">
        <f>SUM(F30:F37)</f>
        <v>0</v>
      </c>
      <c r="G29" s="40">
        <f>SUM(G30:G37)</f>
        <v>746493</v>
      </c>
      <c r="I29" s="126"/>
      <c r="J29" s="436"/>
      <c r="K29" s="126"/>
      <c r="L29" s="127"/>
      <c r="M29" s="127"/>
      <c r="N29" s="127"/>
      <c r="O29" s="127"/>
    </row>
    <row r="30" spans="1:17" s="51" customFormat="1" ht="60">
      <c r="A30" s="100" t="s">
        <v>20</v>
      </c>
      <c r="B30" s="100" t="s">
        <v>293</v>
      </c>
      <c r="C30" s="78" t="s">
        <v>294</v>
      </c>
      <c r="D30" s="77">
        <v>380507</v>
      </c>
      <c r="E30" s="46">
        <v>0</v>
      </c>
      <c r="F30" s="46">
        <v>0</v>
      </c>
      <c r="G30" s="77">
        <f t="shared" ref="G30:G34" si="9">SUM(D30:F30)</f>
        <v>380507</v>
      </c>
      <c r="I30" s="126"/>
      <c r="J30" s="126"/>
      <c r="K30" s="126"/>
      <c r="L30" s="127"/>
      <c r="M30" s="127"/>
      <c r="N30" s="127"/>
      <c r="O30" s="127"/>
    </row>
    <row r="31" spans="1:17" s="51" customFormat="1" ht="28.5" customHeight="1">
      <c r="A31" s="102"/>
      <c r="B31" s="102"/>
      <c r="C31" s="78" t="s">
        <v>295</v>
      </c>
      <c r="D31" s="77">
        <v>89866</v>
      </c>
      <c r="E31" s="46">
        <v>0</v>
      </c>
      <c r="F31" s="46">
        <v>0</v>
      </c>
      <c r="G31" s="77">
        <f t="shared" si="9"/>
        <v>89866</v>
      </c>
      <c r="I31" s="126"/>
      <c r="J31" s="126"/>
      <c r="K31" s="126"/>
      <c r="L31" s="127"/>
      <c r="M31" s="127"/>
      <c r="N31" s="127"/>
      <c r="O31" s="127"/>
    </row>
    <row r="32" spans="1:17" s="51" customFormat="1" ht="24">
      <c r="A32" s="102"/>
      <c r="B32" s="102"/>
      <c r="C32" s="78" t="s">
        <v>296</v>
      </c>
      <c r="D32" s="77">
        <v>120225</v>
      </c>
      <c r="E32" s="46">
        <v>0</v>
      </c>
      <c r="F32" s="46">
        <v>0</v>
      </c>
      <c r="G32" s="77">
        <f t="shared" si="9"/>
        <v>120225</v>
      </c>
      <c r="I32" s="126"/>
      <c r="J32" s="126"/>
      <c r="K32" s="126"/>
      <c r="L32" s="127"/>
      <c r="M32" s="127"/>
      <c r="N32" s="127"/>
      <c r="O32" s="127"/>
    </row>
    <row r="33" spans="1:15" s="51" customFormat="1" ht="48">
      <c r="A33" s="102"/>
      <c r="B33" s="100" t="s">
        <v>300</v>
      </c>
      <c r="C33" s="78" t="s">
        <v>301</v>
      </c>
      <c r="D33" s="77">
        <v>81829</v>
      </c>
      <c r="E33" s="46">
        <v>0</v>
      </c>
      <c r="F33" s="46">
        <v>0</v>
      </c>
      <c r="G33" s="77">
        <f t="shared" si="9"/>
        <v>81829</v>
      </c>
      <c r="I33" s="126"/>
      <c r="J33" s="126"/>
      <c r="K33" s="126"/>
      <c r="L33" s="127"/>
      <c r="M33" s="127"/>
      <c r="N33" s="127"/>
      <c r="O33" s="127"/>
    </row>
    <row r="34" spans="1:15" s="51" customFormat="1">
      <c r="A34" s="102"/>
      <c r="B34" s="102"/>
      <c r="C34" s="78" t="s">
        <v>302</v>
      </c>
      <c r="D34" s="77">
        <v>61004</v>
      </c>
      <c r="E34" s="46">
        <v>0</v>
      </c>
      <c r="F34" s="46">
        <v>0</v>
      </c>
      <c r="G34" s="77">
        <f t="shared" si="9"/>
        <v>61004</v>
      </c>
      <c r="I34" s="126"/>
      <c r="J34" s="126"/>
      <c r="K34" s="126"/>
      <c r="L34" s="127"/>
      <c r="M34" s="127"/>
      <c r="N34" s="127"/>
      <c r="O34" s="127"/>
    </row>
    <row r="35" spans="1:15" s="51" customFormat="1" ht="48">
      <c r="A35" s="102"/>
      <c r="B35" s="100" t="s">
        <v>297</v>
      </c>
      <c r="C35" s="78" t="s">
        <v>298</v>
      </c>
      <c r="D35" s="77">
        <v>6553</v>
      </c>
      <c r="E35" s="46">
        <v>0</v>
      </c>
      <c r="F35" s="46">
        <v>0</v>
      </c>
      <c r="G35" s="46">
        <f>SUM(D35:F35)</f>
        <v>6553</v>
      </c>
      <c r="I35" s="126"/>
      <c r="J35" s="126"/>
      <c r="K35" s="126"/>
      <c r="L35" s="127"/>
      <c r="M35" s="127"/>
      <c r="N35" s="127"/>
      <c r="O35" s="127"/>
    </row>
    <row r="36" spans="1:15" s="51" customFormat="1" ht="15" customHeight="1">
      <c r="A36" s="102"/>
      <c r="B36" s="102"/>
      <c r="C36" s="78" t="s">
        <v>299</v>
      </c>
      <c r="D36" s="77">
        <v>2019</v>
      </c>
      <c r="E36" s="46">
        <v>0</v>
      </c>
      <c r="F36" s="46">
        <v>0</v>
      </c>
      <c r="G36" s="46">
        <f>SUM(D36:F36)</f>
        <v>2019</v>
      </c>
      <c r="I36" s="126"/>
      <c r="J36" s="126"/>
      <c r="K36" s="126"/>
      <c r="L36" s="127"/>
      <c r="M36" s="127"/>
      <c r="N36" s="127"/>
      <c r="O36" s="127"/>
    </row>
    <row r="37" spans="1:15" s="51" customFormat="1" ht="15" customHeight="1">
      <c r="A37" s="102"/>
      <c r="B37" s="102"/>
      <c r="C37" s="78" t="s">
        <v>303</v>
      </c>
      <c r="D37" s="77">
        <v>4490</v>
      </c>
      <c r="E37" s="46">
        <v>0</v>
      </c>
      <c r="F37" s="46">
        <v>0</v>
      </c>
      <c r="G37" s="46">
        <f t="shared" ref="G37" si="10">SUM(D37:F37)</f>
        <v>4490</v>
      </c>
      <c r="I37" s="126"/>
      <c r="J37" s="126"/>
      <c r="K37" s="126"/>
      <c r="L37" s="127"/>
      <c r="M37" s="127"/>
      <c r="N37" s="127"/>
      <c r="O37" s="127"/>
    </row>
    <row r="38" spans="1:15" s="71" customFormat="1" ht="24.75" customHeight="1">
      <c r="A38" s="66"/>
      <c r="B38" s="441" t="s">
        <v>17</v>
      </c>
      <c r="C38" s="441"/>
      <c r="D38" s="81">
        <f t="shared" ref="D38:G38" si="11">D39</f>
        <v>0</v>
      </c>
      <c r="E38" s="81">
        <f t="shared" si="11"/>
        <v>12326428</v>
      </c>
      <c r="F38" s="81">
        <f t="shared" si="11"/>
        <v>0</v>
      </c>
      <c r="G38" s="81">
        <f t="shared" si="11"/>
        <v>12326428</v>
      </c>
    </row>
    <row r="39" spans="1:15" ht="20.25" customHeight="1">
      <c r="A39" s="148"/>
      <c r="B39" s="148"/>
      <c r="C39" s="25" t="s">
        <v>219</v>
      </c>
      <c r="D39" s="181">
        <f>SUM(D40:D43)</f>
        <v>0</v>
      </c>
      <c r="E39" s="181">
        <f>SUM(E40:E43)</f>
        <v>12326428</v>
      </c>
      <c r="F39" s="181">
        <f>SUM(F40:F43)</f>
        <v>0</v>
      </c>
      <c r="G39" s="181">
        <f>SUM(G40:G43)</f>
        <v>12326428</v>
      </c>
    </row>
    <row r="40" spans="1:15" ht="48">
      <c r="A40" s="104" t="s">
        <v>220</v>
      </c>
      <c r="B40" s="104" t="s">
        <v>221</v>
      </c>
      <c r="C40" s="78" t="s">
        <v>235</v>
      </c>
      <c r="D40" s="77">
        <v>0</v>
      </c>
      <c r="E40" s="46">
        <v>1902185</v>
      </c>
      <c r="F40" s="46">
        <v>0</v>
      </c>
      <c r="G40" s="46">
        <f>SUM(D40:F40)</f>
        <v>1902185</v>
      </c>
    </row>
    <row r="41" spans="1:15" ht="12" customHeight="1">
      <c r="A41" s="102"/>
      <c r="B41" s="102"/>
      <c r="C41" s="78" t="s">
        <v>222</v>
      </c>
      <c r="D41" s="77">
        <v>0</v>
      </c>
      <c r="E41" s="46">
        <v>8706497</v>
      </c>
      <c r="F41" s="46">
        <v>0</v>
      </c>
      <c r="G41" s="46">
        <f t="shared" ref="G41:G43" si="12">SUM(D41:F41)</f>
        <v>8706497</v>
      </c>
    </row>
    <row r="42" spans="1:15">
      <c r="A42" s="102"/>
      <c r="B42" s="102"/>
      <c r="C42" s="78" t="s">
        <v>267</v>
      </c>
      <c r="D42" s="77">
        <v>0</v>
      </c>
      <c r="E42" s="46">
        <v>1200000</v>
      </c>
      <c r="F42" s="46">
        <v>0</v>
      </c>
      <c r="G42" s="46">
        <f t="shared" si="12"/>
        <v>1200000</v>
      </c>
    </row>
    <row r="43" spans="1:15" ht="12" customHeight="1">
      <c r="A43" s="102"/>
      <c r="B43" s="102"/>
      <c r="C43" s="78" t="s">
        <v>289</v>
      </c>
      <c r="D43" s="77">
        <v>0</v>
      </c>
      <c r="E43" s="46">
        <v>517746</v>
      </c>
      <c r="F43" s="46">
        <v>0</v>
      </c>
      <c r="G43" s="46">
        <f t="shared" si="12"/>
        <v>517746</v>
      </c>
    </row>
  </sheetData>
  <customSheetViews>
    <customSheetView guid="{1D2D6206-2023-48B6-AD75-32059BE8924C}" scale="90" showPageBreaks="1">
      <pane xSplit="2" ySplit="8" topLeftCell="C9" activePane="bottomRight" state="frozen"/>
      <selection pane="bottomRight" activeCell="A15" sqref="A15:B15"/>
      <pageMargins left="0.31496062992125984" right="0.19685039370078741" top="0.47244094488188981" bottom="0.59055118110236227" header="0.27559055118110237" footer="0.31496062992125984"/>
      <pageSetup paperSize="9" firstPageNumber="963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>
      <pane xSplit="2" ySplit="8" topLeftCell="C12" activePane="bottomRight" state="frozen"/>
      <selection pane="bottomRight"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7">
    <mergeCell ref="B38:C38"/>
    <mergeCell ref="A1:G1"/>
    <mergeCell ref="D3:F3"/>
    <mergeCell ref="A6:C6"/>
    <mergeCell ref="A7:C7"/>
    <mergeCell ref="B9:C9"/>
    <mergeCell ref="G3:G4"/>
  </mergeCells>
  <phoneticPr fontId="3" type="noConversion"/>
  <pageMargins left="0.31496062992125984" right="0.19685039370078741" top="0.47244094488188981" bottom="0.59055118110236227" header="0.27559055118110237" footer="0.31496062992125984"/>
  <pageSetup paperSize="9" firstPageNumber="923" orientation="landscape" useFirstPageNumber="1" r:id="rId3"/>
  <headerFooter scaleWithDoc="0">
    <oddHeader xml:space="preserve">&amp;C&amp;"Times New Roman,Regular"&amp;12&amp;P
</oddHeader>
    <oddFooter>&amp;L&amp;"Times New Roman,Regular"&amp;F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20"/>
  <sheetViews>
    <sheetView view="pageLayout" topLeftCell="A49" zoomScaleNormal="86" workbookViewId="0">
      <selection activeCell="C13" sqref="C13"/>
    </sheetView>
  </sheetViews>
  <sheetFormatPr defaultColWidth="13.42578125" defaultRowHeight="12"/>
  <cols>
    <col min="1" max="1" width="17.5703125" style="191" customWidth="1"/>
    <col min="2" max="2" width="23.28515625" style="191" customWidth="1"/>
    <col min="3" max="3" width="46.5703125" style="191" customWidth="1"/>
    <col min="4" max="4" width="12.7109375" style="233" customWidth="1"/>
    <col min="5" max="6" width="12.5703125" style="233" customWidth="1"/>
    <col min="7" max="7" width="14.85546875" style="233" customWidth="1"/>
    <col min="8" max="16384" width="13.42578125" style="191"/>
  </cols>
  <sheetData>
    <row r="1" spans="1:9" ht="10.5" customHeight="1">
      <c r="A1" s="460"/>
      <c r="B1" s="460"/>
      <c r="C1" s="460"/>
      <c r="D1" s="460"/>
      <c r="E1" s="460"/>
      <c r="F1" s="460"/>
      <c r="G1" s="460"/>
    </row>
    <row r="2" spans="1:9">
      <c r="A2" s="234"/>
      <c r="B2" s="234"/>
      <c r="C2" s="234"/>
      <c r="D2" s="283"/>
      <c r="E2" s="283"/>
      <c r="F2" s="283"/>
      <c r="G2" s="236"/>
    </row>
    <row r="3" spans="1:9" ht="13.5" customHeight="1">
      <c r="A3" s="190"/>
      <c r="B3" s="190"/>
      <c r="C3" s="190"/>
      <c r="D3" s="456" t="s">
        <v>6</v>
      </c>
      <c r="E3" s="456"/>
      <c r="F3" s="457"/>
      <c r="G3" s="452" t="s">
        <v>319</v>
      </c>
    </row>
    <row r="4" spans="1:9" ht="78" customHeight="1">
      <c r="A4" s="192" t="s">
        <v>1</v>
      </c>
      <c r="B4" s="192" t="s">
        <v>2</v>
      </c>
      <c r="C4" s="192" t="s">
        <v>3</v>
      </c>
      <c r="D4" s="193" t="s">
        <v>69</v>
      </c>
      <c r="E4" s="194" t="s">
        <v>68</v>
      </c>
      <c r="F4" s="194" t="s">
        <v>232</v>
      </c>
      <c r="G4" s="453"/>
    </row>
    <row r="5" spans="1:9" ht="9" customHeight="1">
      <c r="A5" s="195"/>
      <c r="B5" s="195"/>
      <c r="C5" s="195"/>
      <c r="D5" s="196"/>
      <c r="E5" s="196"/>
      <c r="F5" s="196"/>
      <c r="G5" s="196"/>
    </row>
    <row r="6" spans="1:9" s="198" customFormat="1" ht="15.75" customHeight="1">
      <c r="A6" s="458" t="s">
        <v>56</v>
      </c>
      <c r="B6" s="458"/>
      <c r="C6" s="458"/>
      <c r="D6" s="285">
        <f>SUM(D7)</f>
        <v>17764364</v>
      </c>
      <c r="E6" s="285">
        <f t="shared" ref="E6:F6" si="0">SUM(E7)</f>
        <v>26058978</v>
      </c>
      <c r="F6" s="285">
        <f t="shared" si="0"/>
        <v>0</v>
      </c>
      <c r="G6" s="285">
        <f>SUM(G7)</f>
        <v>43823342</v>
      </c>
    </row>
    <row r="7" spans="1:9" s="198" customFormat="1" ht="15" customHeight="1">
      <c r="A7" s="459" t="s">
        <v>9</v>
      </c>
      <c r="B7" s="459"/>
      <c r="C7" s="459"/>
      <c r="D7" s="199">
        <f>SUM(D11)</f>
        <v>17764364</v>
      </c>
      <c r="E7" s="199">
        <f t="shared" ref="E7:G7" si="1">SUM(E11)</f>
        <v>26058978</v>
      </c>
      <c r="F7" s="199">
        <f t="shared" si="1"/>
        <v>0</v>
      </c>
      <c r="G7" s="199">
        <f t="shared" si="1"/>
        <v>43823342</v>
      </c>
    </row>
    <row r="8" spans="1:9" s="198" customFormat="1" ht="15" customHeight="1">
      <c r="A8" s="423"/>
      <c r="B8" s="424"/>
      <c r="C8" s="203" t="s">
        <v>39</v>
      </c>
      <c r="D8" s="202">
        <f>D14</f>
        <v>0</v>
      </c>
      <c r="E8" s="202">
        <f t="shared" ref="E8:G8" si="2">E14</f>
        <v>46800</v>
      </c>
      <c r="F8" s="202">
        <f t="shared" si="2"/>
        <v>0</v>
      </c>
      <c r="G8" s="202">
        <f t="shared" si="2"/>
        <v>46800</v>
      </c>
    </row>
    <row r="9" spans="1:9" s="198" customFormat="1" ht="17.25" customHeight="1">
      <c r="A9" s="238"/>
      <c r="B9" s="239"/>
      <c r="C9" s="203" t="s">
        <v>19</v>
      </c>
      <c r="D9" s="202">
        <f>D17+D22+D25+D30+D32+D34+D36+D42</f>
        <v>10030958</v>
      </c>
      <c r="E9" s="202">
        <f>E17+E22+E25+E30+E32+E34+E36+E42</f>
        <v>0</v>
      </c>
      <c r="F9" s="202">
        <f>F17+F22+F25+F30+F32+F34+F36+F42</f>
        <v>0</v>
      </c>
      <c r="G9" s="202">
        <f>G17+G22+G25+G30+G32+G34+G36+G42</f>
        <v>10030958</v>
      </c>
    </row>
    <row r="10" spans="1:9" s="198" customFormat="1" ht="9" customHeight="1">
      <c r="A10" s="234"/>
      <c r="B10" s="363"/>
      <c r="C10" s="206"/>
      <c r="D10" s="207"/>
      <c r="E10" s="207"/>
      <c r="F10" s="207"/>
      <c r="G10" s="364"/>
    </row>
    <row r="11" spans="1:9" s="198" customFormat="1" ht="24.75" customHeight="1">
      <c r="A11" s="365"/>
      <c r="B11" s="455" t="s">
        <v>10</v>
      </c>
      <c r="C11" s="455"/>
      <c r="D11" s="210">
        <f>D12+D15+D19+D23+D37</f>
        <v>17764364</v>
      </c>
      <c r="E11" s="210">
        <f>E12+E15+E19+E23+E37</f>
        <v>26058978</v>
      </c>
      <c r="F11" s="210">
        <f>F12+F15+F19+F23+F37</f>
        <v>0</v>
      </c>
      <c r="G11" s="210">
        <f>G12+G15+G19+G23+G37</f>
        <v>43823342</v>
      </c>
    </row>
    <row r="12" spans="1:9" s="366" customFormat="1" ht="25.5" customHeight="1">
      <c r="A12" s="234"/>
      <c r="B12" s="213"/>
      <c r="C12" s="213" t="s">
        <v>11</v>
      </c>
      <c r="D12" s="214">
        <f>D13</f>
        <v>0</v>
      </c>
      <c r="E12" s="214">
        <f t="shared" ref="E12:G12" si="3">E13</f>
        <v>2691991</v>
      </c>
      <c r="F12" s="214">
        <f t="shared" si="3"/>
        <v>0</v>
      </c>
      <c r="G12" s="214">
        <f t="shared" si="3"/>
        <v>2691991</v>
      </c>
    </row>
    <row r="13" spans="1:9" s="366" customFormat="1" ht="61.5" customHeight="1">
      <c r="A13" s="419" t="s">
        <v>25</v>
      </c>
      <c r="B13" s="420" t="s">
        <v>186</v>
      </c>
      <c r="C13" s="421"/>
      <c r="D13" s="422">
        <v>0</v>
      </c>
      <c r="E13" s="422">
        <v>2691991</v>
      </c>
      <c r="F13" s="422">
        <v>0</v>
      </c>
      <c r="G13" s="422">
        <f>SUM(D13:F13)</f>
        <v>2691991</v>
      </c>
    </row>
    <row r="14" spans="1:9" s="366" customFormat="1">
      <c r="A14" s="224"/>
      <c r="B14" s="215"/>
      <c r="C14" s="355" t="s">
        <v>39</v>
      </c>
      <c r="D14" s="217">
        <v>0</v>
      </c>
      <c r="E14" s="217">
        <v>46800</v>
      </c>
      <c r="F14" s="217">
        <v>0</v>
      </c>
      <c r="G14" s="371">
        <f>SUM(D14:F14)</f>
        <v>46800</v>
      </c>
    </row>
    <row r="15" spans="1:9" s="211" customFormat="1" ht="15.75" customHeight="1">
      <c r="A15" s="277"/>
      <c r="B15" s="367"/>
      <c r="C15" s="368" t="s">
        <v>118</v>
      </c>
      <c r="D15" s="369">
        <f>D16+D18</f>
        <v>6912437</v>
      </c>
      <c r="E15" s="369">
        <f t="shared" ref="E15:G15" si="4">E16+E18</f>
        <v>1081146</v>
      </c>
      <c r="F15" s="369">
        <f t="shared" si="4"/>
        <v>0</v>
      </c>
      <c r="G15" s="369">
        <f t="shared" si="4"/>
        <v>7993583</v>
      </c>
    </row>
    <row r="16" spans="1:9" s="211" customFormat="1" ht="48">
      <c r="A16" s="246" t="s">
        <v>49</v>
      </c>
      <c r="B16" s="246" t="s">
        <v>70</v>
      </c>
      <c r="C16" s="370" t="s">
        <v>167</v>
      </c>
      <c r="D16" s="180">
        <v>300000</v>
      </c>
      <c r="E16" s="259">
        <v>0</v>
      </c>
      <c r="F16" s="259">
        <v>0</v>
      </c>
      <c r="G16" s="371">
        <f>SUM(D16:F16)</f>
        <v>300000</v>
      </c>
      <c r="I16" s="228"/>
    </row>
    <row r="17" spans="1:11" s="211" customFormat="1">
      <c r="A17" s="246"/>
      <c r="B17" s="246"/>
      <c r="C17" s="345" t="s">
        <v>19</v>
      </c>
      <c r="D17" s="180">
        <v>300000</v>
      </c>
      <c r="E17" s="259">
        <v>0</v>
      </c>
      <c r="F17" s="259">
        <v>0</v>
      </c>
      <c r="G17" s="371">
        <f>SUM(D17:F17)</f>
        <v>300000</v>
      </c>
      <c r="I17" s="228"/>
    </row>
    <row r="18" spans="1:11" s="304" customFormat="1" ht="38.25" customHeight="1">
      <c r="A18" s="246"/>
      <c r="B18" s="246" t="s">
        <v>201</v>
      </c>
      <c r="C18" s="309" t="s">
        <v>167</v>
      </c>
      <c r="D18" s="180">
        <v>6612437</v>
      </c>
      <c r="E18" s="180">
        <v>1081146</v>
      </c>
      <c r="F18" s="259">
        <v>0</v>
      </c>
      <c r="G18" s="371">
        <f t="shared" ref="G18" si="5">SUM(D18:F18)</f>
        <v>7693583</v>
      </c>
      <c r="I18" s="228"/>
      <c r="J18" s="211"/>
      <c r="K18" s="211"/>
    </row>
    <row r="19" spans="1:11" s="304" customFormat="1" ht="18" customHeight="1">
      <c r="A19" s="372"/>
      <c r="B19" s="372"/>
      <c r="C19" s="373" t="s">
        <v>125</v>
      </c>
      <c r="D19" s="374">
        <f>D20+D21</f>
        <v>1209808</v>
      </c>
      <c r="E19" s="374">
        <f t="shared" ref="E19:F19" si="6">E20+E21</f>
        <v>386952</v>
      </c>
      <c r="F19" s="374">
        <f t="shared" si="6"/>
        <v>0</v>
      </c>
      <c r="G19" s="374">
        <f>G20+G21</f>
        <v>1596760</v>
      </c>
      <c r="I19" s="228"/>
      <c r="J19" s="211"/>
      <c r="K19" s="211"/>
    </row>
    <row r="20" spans="1:11" s="304" customFormat="1" ht="74.25" customHeight="1">
      <c r="A20" s="262" t="s">
        <v>96</v>
      </c>
      <c r="B20" s="262" t="s">
        <v>304</v>
      </c>
      <c r="C20" s="309"/>
      <c r="D20" s="180">
        <v>932237</v>
      </c>
      <c r="E20" s="180">
        <v>386952</v>
      </c>
      <c r="F20" s="259">
        <v>0</v>
      </c>
      <c r="G20" s="371">
        <f>SUM(D20:F20)</f>
        <v>1319189</v>
      </c>
      <c r="I20" s="228"/>
      <c r="J20" s="211"/>
      <c r="K20" s="211"/>
    </row>
    <row r="21" spans="1:11" s="304" customFormat="1" ht="50.25" customHeight="1">
      <c r="A21" s="224"/>
      <c r="B21" s="262" t="s">
        <v>160</v>
      </c>
      <c r="C21" s="309"/>
      <c r="D21" s="357">
        <v>277571</v>
      </c>
      <c r="E21" s="357">
        <v>0</v>
      </c>
      <c r="F21" s="217">
        <v>0</v>
      </c>
      <c r="G21" s="375">
        <f>SUM(D21:F21)</f>
        <v>277571</v>
      </c>
      <c r="I21" s="229"/>
    </row>
    <row r="22" spans="1:11" s="304" customFormat="1">
      <c r="A22" s="224"/>
      <c r="B22" s="262"/>
      <c r="C22" s="345" t="s">
        <v>19</v>
      </c>
      <c r="D22" s="357">
        <v>271811</v>
      </c>
      <c r="E22" s="357">
        <v>0</v>
      </c>
      <c r="F22" s="217">
        <v>0</v>
      </c>
      <c r="G22" s="375">
        <f>SUM(D22:F22)</f>
        <v>271811</v>
      </c>
      <c r="I22" s="229"/>
    </row>
    <row r="23" spans="1:11" s="257" customFormat="1" ht="23.25" customHeight="1">
      <c r="A23" s="376"/>
      <c r="B23" s="376"/>
      <c r="C23" s="377" t="s">
        <v>14</v>
      </c>
      <c r="D23" s="361">
        <f>D24+D26+D28+D29+D31+D33+D35+D27</f>
        <v>9622004</v>
      </c>
      <c r="E23" s="361">
        <f t="shared" ref="E23:G23" si="7">E24+E26+E28+E29+E31+E33+E35+E27</f>
        <v>21117945</v>
      </c>
      <c r="F23" s="361">
        <f t="shared" si="7"/>
        <v>0</v>
      </c>
      <c r="G23" s="361">
        <f t="shared" si="7"/>
        <v>30739949</v>
      </c>
      <c r="I23" s="228"/>
      <c r="J23" s="228"/>
      <c r="K23" s="211"/>
    </row>
    <row r="24" spans="1:11" s="211" customFormat="1" ht="60">
      <c r="A24" s="246" t="s">
        <v>26</v>
      </c>
      <c r="B24" s="378" t="s">
        <v>138</v>
      </c>
      <c r="C24" s="216" t="s">
        <v>57</v>
      </c>
      <c r="D24" s="217">
        <v>142500</v>
      </c>
      <c r="E24" s="217">
        <v>150000</v>
      </c>
      <c r="F24" s="217">
        <v>0</v>
      </c>
      <c r="G24" s="358">
        <f t="shared" ref="G24:G31" si="8">SUM(D24:F24)</f>
        <v>292500</v>
      </c>
      <c r="I24" s="228"/>
      <c r="J24" s="228"/>
    </row>
    <row r="25" spans="1:11" s="211" customFormat="1">
      <c r="A25" s="224"/>
      <c r="B25" s="378"/>
      <c r="C25" s="345" t="s">
        <v>19</v>
      </c>
      <c r="D25" s="217">
        <v>142500</v>
      </c>
      <c r="E25" s="217">
        <v>0</v>
      </c>
      <c r="F25" s="217">
        <v>0</v>
      </c>
      <c r="G25" s="358">
        <f t="shared" si="8"/>
        <v>142500</v>
      </c>
      <c r="I25" s="228"/>
      <c r="J25" s="228"/>
    </row>
    <row r="26" spans="1:11" s="211" customFormat="1" ht="72">
      <c r="A26" s="224"/>
      <c r="B26" s="215" t="s">
        <v>79</v>
      </c>
      <c r="C26" s="216" t="s">
        <v>85</v>
      </c>
      <c r="D26" s="217">
        <v>62728</v>
      </c>
      <c r="E26" s="217">
        <v>0</v>
      </c>
      <c r="F26" s="217">
        <v>0</v>
      </c>
      <c r="G26" s="225">
        <f t="shared" si="8"/>
        <v>62728</v>
      </c>
      <c r="I26" s="228"/>
      <c r="J26" s="228"/>
      <c r="K26" s="228"/>
    </row>
    <row r="27" spans="1:11" s="211" customFormat="1" ht="48">
      <c r="A27" s="224"/>
      <c r="B27" s="215" t="s">
        <v>305</v>
      </c>
      <c r="C27" s="216" t="s">
        <v>306</v>
      </c>
      <c r="D27" s="217">
        <v>4835</v>
      </c>
      <c r="E27" s="217">
        <v>0</v>
      </c>
      <c r="F27" s="217">
        <v>0</v>
      </c>
      <c r="G27" s="225">
        <f t="shared" si="8"/>
        <v>4835</v>
      </c>
      <c r="I27" s="228"/>
      <c r="J27" s="228"/>
      <c r="K27" s="228"/>
    </row>
    <row r="28" spans="1:11" s="211" customFormat="1" ht="60">
      <c r="A28" s="224"/>
      <c r="B28" s="215" t="s">
        <v>139</v>
      </c>
      <c r="C28" s="216" t="s">
        <v>140</v>
      </c>
      <c r="D28" s="217">
        <v>0</v>
      </c>
      <c r="E28" s="217">
        <v>20862829</v>
      </c>
      <c r="F28" s="217">
        <v>0</v>
      </c>
      <c r="G28" s="225">
        <f t="shared" si="8"/>
        <v>20862829</v>
      </c>
      <c r="I28" s="228"/>
      <c r="J28" s="228"/>
      <c r="K28" s="228"/>
    </row>
    <row r="29" spans="1:11" s="211" customFormat="1" ht="60">
      <c r="A29" s="224"/>
      <c r="B29" s="215" t="s">
        <v>168</v>
      </c>
      <c r="C29" s="216" t="s">
        <v>169</v>
      </c>
      <c r="D29" s="217">
        <v>71224</v>
      </c>
      <c r="E29" s="217">
        <v>32538</v>
      </c>
      <c r="F29" s="217">
        <v>0</v>
      </c>
      <c r="G29" s="225">
        <f t="shared" si="8"/>
        <v>103762</v>
      </c>
      <c r="I29" s="228"/>
      <c r="J29" s="228"/>
      <c r="K29" s="228"/>
    </row>
    <row r="30" spans="1:11" s="211" customFormat="1">
      <c r="A30" s="224"/>
      <c r="B30" s="215"/>
      <c r="C30" s="345" t="s">
        <v>19</v>
      </c>
      <c r="D30" s="217">
        <v>10800</v>
      </c>
      <c r="E30" s="217">
        <v>0</v>
      </c>
      <c r="F30" s="217">
        <v>0</v>
      </c>
      <c r="G30" s="358">
        <f t="shared" ref="G30" si="9">SUM(D30:F30)</f>
        <v>10800</v>
      </c>
      <c r="I30" s="228"/>
      <c r="J30" s="228"/>
      <c r="K30" s="228"/>
    </row>
    <row r="31" spans="1:11" s="211" customFormat="1" ht="60">
      <c r="A31" s="224"/>
      <c r="B31" s="215" t="s">
        <v>141</v>
      </c>
      <c r="C31" s="216" t="s">
        <v>142</v>
      </c>
      <c r="D31" s="217">
        <v>9157216</v>
      </c>
      <c r="E31" s="217">
        <v>0</v>
      </c>
      <c r="F31" s="217">
        <v>0</v>
      </c>
      <c r="G31" s="225">
        <f t="shared" si="8"/>
        <v>9157216</v>
      </c>
      <c r="I31" s="228"/>
      <c r="J31" s="228"/>
      <c r="K31" s="228"/>
    </row>
    <row r="32" spans="1:11" s="211" customFormat="1">
      <c r="A32" s="224"/>
      <c r="B32" s="215"/>
      <c r="C32" s="345" t="s">
        <v>19</v>
      </c>
      <c r="D32" s="217">
        <v>9157216</v>
      </c>
      <c r="E32" s="217">
        <v>0</v>
      </c>
      <c r="F32" s="217">
        <v>0</v>
      </c>
      <c r="G32" s="358">
        <f t="shared" ref="G32" si="10">SUM(D32:F32)</f>
        <v>9157216</v>
      </c>
      <c r="I32" s="228"/>
      <c r="J32" s="228"/>
      <c r="K32" s="228"/>
    </row>
    <row r="33" spans="1:17" s="211" customFormat="1" ht="48">
      <c r="A33" s="224"/>
      <c r="B33" s="215" t="s">
        <v>193</v>
      </c>
      <c r="C33" s="216" t="s">
        <v>194</v>
      </c>
      <c r="D33" s="217">
        <v>61649</v>
      </c>
      <c r="E33" s="217">
        <v>0</v>
      </c>
      <c r="F33" s="217">
        <v>0</v>
      </c>
      <c r="G33" s="225">
        <f t="shared" ref="G33:G36" si="11">SUM(D33:F33)</f>
        <v>61649</v>
      </c>
      <c r="I33" s="228"/>
      <c r="J33" s="228"/>
      <c r="K33" s="228"/>
    </row>
    <row r="34" spans="1:17" s="211" customFormat="1" ht="16.5" customHeight="1">
      <c r="A34" s="224"/>
      <c r="B34" s="215"/>
      <c r="C34" s="345" t="s">
        <v>19</v>
      </c>
      <c r="D34" s="217">
        <v>61649</v>
      </c>
      <c r="E34" s="217">
        <v>0</v>
      </c>
      <c r="F34" s="217">
        <v>0</v>
      </c>
      <c r="G34" s="358">
        <f t="shared" si="11"/>
        <v>61649</v>
      </c>
      <c r="I34" s="228"/>
      <c r="J34" s="228"/>
      <c r="K34" s="228"/>
    </row>
    <row r="35" spans="1:17" s="211" customFormat="1" ht="24" customHeight="1">
      <c r="A35" s="224"/>
      <c r="B35" s="215"/>
      <c r="C35" s="216" t="s">
        <v>202</v>
      </c>
      <c r="D35" s="217">
        <v>121852</v>
      </c>
      <c r="E35" s="217">
        <v>72578</v>
      </c>
      <c r="F35" s="217">
        <v>0</v>
      </c>
      <c r="G35" s="225">
        <f t="shared" si="11"/>
        <v>194430</v>
      </c>
      <c r="I35" s="228"/>
      <c r="J35" s="228"/>
      <c r="K35" s="228"/>
    </row>
    <row r="36" spans="1:17" s="211" customFormat="1" ht="16.5" customHeight="1">
      <c r="A36" s="224"/>
      <c r="B36" s="215"/>
      <c r="C36" s="345" t="s">
        <v>19</v>
      </c>
      <c r="D36" s="217">
        <v>74078</v>
      </c>
      <c r="E36" s="217">
        <v>0</v>
      </c>
      <c r="F36" s="217">
        <v>0</v>
      </c>
      <c r="G36" s="358">
        <f t="shared" si="11"/>
        <v>74078</v>
      </c>
      <c r="I36" s="228"/>
      <c r="J36" s="228"/>
      <c r="K36" s="228"/>
    </row>
    <row r="37" spans="1:17" s="211" customFormat="1" ht="34.5" customHeight="1">
      <c r="A37" s="277"/>
      <c r="B37" s="277"/>
      <c r="C37" s="379" t="s">
        <v>15</v>
      </c>
      <c r="D37" s="214">
        <f>D38+D40</f>
        <v>20115</v>
      </c>
      <c r="E37" s="214">
        <f>E38+E40</f>
        <v>780944</v>
      </c>
      <c r="F37" s="214">
        <f>F38+F40</f>
        <v>0</v>
      </c>
      <c r="G37" s="214">
        <f>G38+G40</f>
        <v>801059</v>
      </c>
      <c r="I37" s="228"/>
      <c r="J37" s="228"/>
      <c r="K37" s="228"/>
    </row>
    <row r="38" spans="1:17" s="211" customFormat="1" ht="24">
      <c r="A38" s="380"/>
      <c r="B38" s="380"/>
      <c r="C38" s="381" t="s">
        <v>124</v>
      </c>
      <c r="D38" s="362">
        <f>D39</f>
        <v>0</v>
      </c>
      <c r="E38" s="362">
        <f t="shared" ref="E38:G38" si="12">E39</f>
        <v>760593</v>
      </c>
      <c r="F38" s="362">
        <f t="shared" si="12"/>
        <v>0</v>
      </c>
      <c r="G38" s="362">
        <f t="shared" si="12"/>
        <v>760593</v>
      </c>
      <c r="I38" s="96"/>
      <c r="J38" s="85"/>
      <c r="K38" s="96"/>
      <c r="L38" s="97"/>
      <c r="M38" s="97"/>
      <c r="N38" s="97"/>
      <c r="O38" s="97"/>
      <c r="P38" s="228"/>
      <c r="Q38" s="228"/>
    </row>
    <row r="39" spans="1:17" s="211" customFormat="1" ht="84">
      <c r="A39" s="281" t="s">
        <v>75</v>
      </c>
      <c r="B39" s="246" t="s">
        <v>80</v>
      </c>
      <c r="C39" s="382"/>
      <c r="D39" s="217">
        <v>0</v>
      </c>
      <c r="E39" s="180">
        <v>760593</v>
      </c>
      <c r="F39" s="217">
        <v>0</v>
      </c>
      <c r="G39" s="217">
        <f>SUM(D39:F39)</f>
        <v>760593</v>
      </c>
      <c r="I39" s="96"/>
      <c r="J39" s="96"/>
      <c r="K39" s="96"/>
      <c r="L39" s="97"/>
      <c r="M39" s="97"/>
      <c r="N39" s="97"/>
      <c r="O39" s="97"/>
      <c r="P39" s="228"/>
      <c r="Q39" s="228"/>
    </row>
    <row r="40" spans="1:17" s="228" customFormat="1" ht="25.5" customHeight="1">
      <c r="A40" s="383"/>
      <c r="B40" s="383"/>
      <c r="C40" s="384" t="s">
        <v>18</v>
      </c>
      <c r="D40" s="362">
        <f>D41+D44+D43</f>
        <v>20115</v>
      </c>
      <c r="E40" s="362">
        <f t="shared" ref="E40:G40" si="13">E41+E44+E43</f>
        <v>20351</v>
      </c>
      <c r="F40" s="362">
        <f t="shared" si="13"/>
        <v>0</v>
      </c>
      <c r="G40" s="362">
        <f t="shared" si="13"/>
        <v>40466</v>
      </c>
    </row>
    <row r="41" spans="1:17" s="228" customFormat="1" ht="48">
      <c r="A41" s="281" t="s">
        <v>20</v>
      </c>
      <c r="B41" s="385" t="s">
        <v>103</v>
      </c>
      <c r="C41" s="386" t="s">
        <v>266</v>
      </c>
      <c r="D41" s="217">
        <v>12904</v>
      </c>
      <c r="E41" s="217">
        <v>0</v>
      </c>
      <c r="F41" s="217">
        <v>0</v>
      </c>
      <c r="G41" s="358">
        <f t="shared" ref="G41:G44" si="14">SUM(D41:F41)</f>
        <v>12904</v>
      </c>
    </row>
    <row r="42" spans="1:17">
      <c r="A42" s="281"/>
      <c r="B42" s="385"/>
      <c r="C42" s="345" t="s">
        <v>19</v>
      </c>
      <c r="D42" s="357">
        <v>12904</v>
      </c>
      <c r="E42" s="357">
        <v>0</v>
      </c>
      <c r="F42" s="217">
        <v>0</v>
      </c>
      <c r="G42" s="358">
        <f t="shared" si="14"/>
        <v>12904</v>
      </c>
    </row>
    <row r="43" spans="1:17" ht="48">
      <c r="A43" s="281"/>
      <c r="B43" s="385" t="s">
        <v>308</v>
      </c>
      <c r="C43" s="216" t="s">
        <v>307</v>
      </c>
      <c r="D43" s="357">
        <v>2740</v>
      </c>
      <c r="E43" s="357">
        <v>0</v>
      </c>
      <c r="F43" s="217">
        <v>0</v>
      </c>
      <c r="G43" s="217">
        <f t="shared" si="14"/>
        <v>2740</v>
      </c>
    </row>
    <row r="44" spans="1:17" s="228" customFormat="1" ht="36">
      <c r="A44" s="281"/>
      <c r="B44" s="385" t="s">
        <v>203</v>
      </c>
      <c r="C44" s="386" t="s">
        <v>266</v>
      </c>
      <c r="D44" s="217">
        <v>4471</v>
      </c>
      <c r="E44" s="217">
        <v>20351</v>
      </c>
      <c r="F44" s="217">
        <v>0</v>
      </c>
      <c r="G44" s="217">
        <f t="shared" si="14"/>
        <v>24822</v>
      </c>
    </row>
    <row r="45" spans="1:17">
      <c r="A45" s="228"/>
      <c r="B45" s="228"/>
      <c r="C45" s="228"/>
      <c r="D45" s="311"/>
      <c r="E45" s="311"/>
      <c r="F45" s="311"/>
      <c r="G45" s="311"/>
    </row>
    <row r="46" spans="1:17">
      <c r="A46" s="228"/>
      <c r="B46" s="228"/>
      <c r="C46" s="228"/>
      <c r="D46" s="311"/>
      <c r="E46" s="311"/>
      <c r="F46" s="311"/>
      <c r="G46" s="311"/>
    </row>
    <row r="120" ht="36.75" customHeight="1"/>
  </sheetData>
  <customSheetViews>
    <customSheetView guid="{1D2D6206-2023-48B6-AD75-32059BE8924C}" scale="90" showPageBreaks="1">
      <pane xSplit="2" ySplit="8" topLeftCell="C9" activePane="bottomRight" state="frozen"/>
      <selection pane="bottomRight" activeCell="D8" sqref="D8"/>
      <pageMargins left="0.31496062992125984" right="0.19685039370078741" top="0.47244094488188981" bottom="0.59055118110236227" header="0.27559055118110237" footer="0.31496062992125984"/>
      <pageSetup paperSize="9" firstPageNumber="966" orientation="landscape" useFirstPageNumber="1" r:id="rId1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  <customSheetView guid="{B9368714-C8BF-401C-BC11-EEA355605C95}" scale="90" showPageBreaks="1">
      <pane xSplit="2" ySplit="8" topLeftCell="C27" activePane="bottomRight" state="frozen"/>
      <selection pane="bottomRight" activeCell="J20" sqref="J20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</oddFooter>
      </headerFooter>
    </customSheetView>
  </customSheetViews>
  <mergeCells count="6">
    <mergeCell ref="A1:G1"/>
    <mergeCell ref="D3:F3"/>
    <mergeCell ref="A6:C6"/>
    <mergeCell ref="A7:C7"/>
    <mergeCell ref="B11:C11"/>
    <mergeCell ref="G3:G4"/>
  </mergeCells>
  <pageMargins left="0.31496062992125984" right="0.19685039370078741" top="0.47244094488188981" bottom="0.59055118110236227" header="0.27559055118110237" footer="0.31496062992125984"/>
  <pageSetup paperSize="9" firstPageNumber="927" orientation="landscape" useFirstPageNumber="1" r:id="rId3"/>
  <headerFooter scaleWithDoc="0">
    <oddHeader>&amp;C&amp;"Times New Roman,Regular"&amp;12&amp;P</oddHeader>
    <oddFooter>&amp;L&amp;"Times New Roman,Regular"&amp;F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PB-kopā </vt:lpstr>
      <vt:lpstr>03</vt:lpstr>
      <vt:lpstr>05</vt:lpstr>
      <vt:lpstr>08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21</vt:lpstr>
      <vt:lpstr>22</vt:lpstr>
      <vt:lpstr>25</vt:lpstr>
      <vt:lpstr>29</vt:lpstr>
      <vt:lpstr>32</vt:lpstr>
      <vt:lpstr>74</vt:lpstr>
      <vt:lpstr>'PB-kopā '!Print_Area</vt:lpstr>
      <vt:lpstr>'03'!Print_Titles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'21'!Print_Titles</vt:lpstr>
      <vt:lpstr>'22'!Print_Titles</vt:lpstr>
      <vt:lpstr>'29'!Print_Titles</vt:lpstr>
      <vt:lpstr>'74'!Print_Titles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2021.gadam" paskaidrojumi. 5.4.nodaļa Valsts investīciju projektu finansēšana 2021.gadā</dc:title>
  <dc:subject>Paskaidrojuma raksts</dc:subject>
  <dc:creator>Māra Aļļēna</dc:creator>
  <dc:description>67083912, mara.allena@fm.gov.lv</dc:description>
  <cp:lastModifiedBy>Dace Godiņa</cp:lastModifiedBy>
  <cp:lastPrinted>2020-10-09T06:27:56Z</cp:lastPrinted>
  <dcterms:created xsi:type="dcterms:W3CDTF">2007-08-28T08:27:07Z</dcterms:created>
  <dcterms:modified xsi:type="dcterms:W3CDTF">2020-10-12T06:07:28Z</dcterms:modified>
  <cp:category/>
</cp:coreProperties>
</file>