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activeTab="0"/>
  </bookViews>
  <sheets>
    <sheet name="DRN_aprēķins_anotācijai" sheetId="1" r:id="rId1"/>
  </sheets>
  <definedNames>
    <definedName name="_xlnm.Print_Titles" localSheetId="0">'DRN_aprēķins_anotācijai'!$5:$7</definedName>
  </definedNames>
  <calcPr fullCalcOnLoad="1"/>
</workbook>
</file>

<file path=xl/sharedStrings.xml><?xml version="1.0" encoding="utf-8"?>
<sst xmlns="http://schemas.openxmlformats.org/spreadsheetml/2006/main" count="72" uniqueCount="39">
  <si>
    <t>DRN ieņēmumi, euro</t>
  </si>
  <si>
    <t>Palielinājums pret bāzi, euro</t>
  </si>
  <si>
    <t>Palielinājums valsts pamatbudžetā, euro</t>
  </si>
  <si>
    <t>Palielinājums pašvaldības budžetā, euro</t>
  </si>
  <si>
    <t>3=1x2</t>
  </si>
  <si>
    <t>Bāze 2021</t>
  </si>
  <si>
    <t>Bāze 2022</t>
  </si>
  <si>
    <t>Kopsavilkums</t>
  </si>
  <si>
    <r>
      <t>Daudzums, t (m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</si>
  <si>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r>
      <t>DRN likme, euro/t (m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</si>
  <si>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9 mēnešu ietekme</t>
  </si>
  <si>
    <t>valsts</t>
  </si>
  <si>
    <t>pašvaldības</t>
  </si>
  <si>
    <t>Prognozētais bāzes pieaugums</t>
  </si>
  <si>
    <t>Bāze 2023</t>
  </si>
  <si>
    <t xml:space="preserve">Valsts un pašvaldību budžeta DRN sadalījums </t>
  </si>
  <si>
    <t xml:space="preserve">Bāze 2021 </t>
  </si>
  <si>
    <t>VB</t>
  </si>
  <si>
    <t>PB</t>
  </si>
  <si>
    <t>Ieņēmumi</t>
  </si>
  <si>
    <t>2. Sadzīves atkritumu apglabāšana</t>
  </si>
  <si>
    <t>4. Gaisa piesārņošana kopā</t>
  </si>
  <si>
    <t>4.3. NOx</t>
  </si>
  <si>
    <t>5. Fiksētais nodokļa maksājums par C kat. piesārņojošu darbību</t>
  </si>
  <si>
    <t>3. Bīstamo atkritumu apglabāšana</t>
  </si>
  <si>
    <t xml:space="preserve">Ietekme pamatsummas sadalījumu maiņai starp valsts un pašvaldību budžetiem </t>
  </si>
  <si>
    <r>
      <t>1. Atcelt atbrīvojumu par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emisijām kūdras izmantošanai stacionārajās tehnoloģiskajās iekārtās (jauns)</t>
    </r>
  </si>
  <si>
    <r>
      <t>4.1. PM</t>
    </r>
    <r>
      <rPr>
        <b/>
        <vertAlign val="subscript"/>
        <sz val="11"/>
        <color indexed="8"/>
        <rFont val="Calibri"/>
        <family val="2"/>
      </rPr>
      <t>10</t>
    </r>
  </si>
  <si>
    <r>
      <t>4.2. NH</t>
    </r>
    <r>
      <rPr>
        <b/>
        <vertAlign val="subscript"/>
        <sz val="11"/>
        <color indexed="8"/>
        <rFont val="Calibri"/>
        <family val="2"/>
      </rPr>
      <t>3</t>
    </r>
  </si>
  <si>
    <t>Daudzums</t>
  </si>
  <si>
    <t>Likme</t>
  </si>
  <si>
    <t>Palielinājums</t>
  </si>
  <si>
    <t>VB - valsts budžets</t>
  </si>
  <si>
    <t>PB - pašvaldību budžets</t>
  </si>
  <si>
    <t>*Tiek pieņemts, ka 2021. gadā prognozētais daudzums atbildīs bāzes daudzumam.</t>
  </si>
  <si>
    <t xml:space="preserve">Likumprojekta "Grozījumi Dabas resursu nodokļa likumā" sākotnējās ietekmes novērtējuma ziņojuma (anotācijas)  pielikums </t>
  </si>
  <si>
    <t>Vides aizsardzības un reģionālās attīstības ministrs</t>
  </si>
  <si>
    <t>J. Pūce</t>
  </si>
  <si>
    <t xml:space="preserve">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</si>
</sst>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%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"/>
    <numFmt numFmtId="187" formatCode="_-* #,##0.0\ _€_-;\-* #,##0.0\ _€_-;_-* &quot;-&quot;??\ _€_-;_-@_-"/>
    <numFmt numFmtId="188" formatCode="_-* #,##0.0\ _€_-;\-* #,##0.0\ _€_-;_-* &quot;-&quot;?\ _€_-;_-@_-"/>
    <numFmt numFmtId="189" formatCode="_-* #,##0\ _€_-;\-* #,##0\ _€_-;_-* &quot;-&quot;??\ _€_-;_-@_-"/>
    <numFmt numFmtId="190" formatCode="[$-426]dddd\,\ yyyy\.\ &quot;gada&quot;\ d\.\ mmmm"/>
    <numFmt numFmtId="191" formatCode="#,##0.00000"/>
    <numFmt numFmtId="192" formatCode="#,##0.000000"/>
    <numFmt numFmtId="193" formatCode="#,##0.0000000"/>
    <numFmt numFmtId="194" formatCode="#,##0.00000000"/>
    <numFmt numFmtId="195" formatCode="#,##0.0000"/>
    <numFmt numFmtId="196" formatCode="#,##0.000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42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41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41" fillId="8" borderId="11" xfId="0" applyFont="1" applyFill="1" applyBorder="1" applyAlignment="1">
      <alignment horizontal="center" wrapText="1"/>
    </xf>
    <xf numFmtId="1" fontId="0" fillId="35" borderId="10" xfId="0" applyNumberFormat="1" applyFon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78" fontId="0" fillId="16" borderId="10" xfId="0" applyNumberFormat="1" applyFill="1" applyBorder="1" applyAlignment="1">
      <alignment/>
    </xf>
    <xf numFmtId="9" fontId="0" fillId="16" borderId="10" xfId="0" applyNumberFormat="1" applyFill="1" applyBorder="1" applyAlignment="1">
      <alignment/>
    </xf>
    <xf numFmtId="3" fontId="0" fillId="16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1" fillId="33" borderId="12" xfId="0" applyFont="1" applyFill="1" applyBorder="1" applyAlignment="1">
      <alignment horizontal="center" wrapText="1"/>
    </xf>
    <xf numFmtId="0" fontId="41" fillId="33" borderId="10" xfId="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3" fontId="41" fillId="34" borderId="10" xfId="0" applyNumberFormat="1" applyFont="1" applyFill="1" applyBorder="1" applyAlignment="1">
      <alignment/>
    </xf>
    <xf numFmtId="3" fontId="22" fillId="34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3" fontId="0" fillId="8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2" fontId="4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1" fillId="36" borderId="10" xfId="0" applyNumberFormat="1" applyFont="1" applyFill="1" applyBorder="1" applyAlignment="1">
      <alignment/>
    </xf>
    <xf numFmtId="1" fontId="41" fillId="0" borderId="10" xfId="0" applyNumberFormat="1" applyFont="1" applyFill="1" applyBorder="1" applyAlignment="1">
      <alignment/>
    </xf>
    <xf numFmtId="3" fontId="24" fillId="34" borderId="10" xfId="0" applyNumberFormat="1" applyFont="1" applyFill="1" applyBorder="1" applyAlignment="1" quotePrefix="1">
      <alignment horizontal="right"/>
    </xf>
    <xf numFmtId="3" fontId="0" fillId="34" borderId="10" xfId="0" applyNumberFormat="1" applyFont="1" applyFill="1" applyBorder="1" applyAlignment="1" quotePrefix="1">
      <alignment horizontal="right"/>
    </xf>
    <xf numFmtId="1" fontId="41" fillId="0" borderId="10" xfId="0" applyNumberFormat="1" applyFont="1" applyBorder="1" applyAlignment="1">
      <alignment horizontal="right"/>
    </xf>
    <xf numFmtId="3" fontId="41" fillId="36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 quotePrefix="1">
      <alignment horizontal="right"/>
    </xf>
    <xf numFmtId="4" fontId="41" fillId="0" borderId="10" xfId="0" applyNumberFormat="1" applyFont="1" applyFill="1" applyBorder="1" applyAlignment="1">
      <alignment/>
    </xf>
    <xf numFmtId="4" fontId="41" fillId="0" borderId="10" xfId="0" applyNumberFormat="1" applyFont="1" applyFill="1" applyBorder="1" applyAlignment="1" quotePrefix="1">
      <alignment horizontal="right"/>
    </xf>
    <xf numFmtId="2" fontId="41" fillId="0" borderId="10" xfId="0" applyNumberFormat="1" applyFont="1" applyBorder="1" applyAlignment="1">
      <alignment/>
    </xf>
    <xf numFmtId="0" fontId="0" fillId="37" borderId="0" xfId="0" applyFill="1" applyAlignment="1">
      <alignment horizontal="center" wrapText="1"/>
    </xf>
    <xf numFmtId="0" fontId="0" fillId="37" borderId="10" xfId="0" applyFill="1" applyBorder="1" applyAlignment="1">
      <alignment/>
    </xf>
    <xf numFmtId="3" fontId="0" fillId="37" borderId="10" xfId="0" applyNumberFormat="1" applyFont="1" applyFill="1" applyBorder="1" applyAlignment="1" quotePrefix="1">
      <alignment horizontal="right"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24" fillId="37" borderId="0" xfId="0" applyFont="1" applyFill="1" applyAlignment="1">
      <alignment/>
    </xf>
    <xf numFmtId="3" fontId="0" fillId="0" borderId="10" xfId="0" applyNumberFormat="1" applyFont="1" applyFill="1" applyBorder="1" applyAlignment="1" quotePrefix="1">
      <alignment horizontal="right"/>
    </xf>
    <xf numFmtId="0" fontId="41" fillId="0" borderId="10" xfId="0" applyFont="1" applyFill="1" applyBorder="1" applyAlignment="1">
      <alignment horizontal="center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33" borderId="16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41" fillId="16" borderId="16" xfId="0" applyFont="1" applyFill="1" applyBorder="1" applyAlignment="1">
      <alignment horizontal="center" wrapText="1"/>
    </xf>
    <xf numFmtId="0" fontId="41" fillId="16" borderId="11" xfId="0" applyFont="1" applyFill="1" applyBorder="1" applyAlignment="1">
      <alignment horizontal="center" wrapText="1"/>
    </xf>
    <xf numFmtId="0" fontId="4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 wrapText="1"/>
    </xf>
    <xf numFmtId="0" fontId="41" fillId="33" borderId="21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tabSelected="1" view="pageLayout" zoomScale="90" zoomScaleNormal="130" zoomScalePageLayoutView="90" workbookViewId="0" topLeftCell="A76">
      <selection activeCell="H96" sqref="H96"/>
    </sheetView>
  </sheetViews>
  <sheetFormatPr defaultColWidth="9.140625" defaultRowHeight="15"/>
  <cols>
    <col min="1" max="1" width="17.7109375" style="0" customWidth="1"/>
    <col min="2" max="2" width="12.140625" style="0" customWidth="1"/>
    <col min="3" max="3" width="12.00390625" style="0" customWidth="1"/>
    <col min="4" max="4" width="7.8515625" style="0" customWidth="1"/>
    <col min="5" max="5" width="11.00390625" style="0" customWidth="1"/>
    <col min="6" max="7" width="13.57421875" style="0" customWidth="1"/>
    <col min="8" max="8" width="14.28125" style="0" customWidth="1"/>
    <col min="9" max="9" width="14.57421875" style="0" customWidth="1"/>
    <col min="10" max="10" width="16.28125" style="0" customWidth="1"/>
    <col min="11" max="11" width="12.57421875" style="66" customWidth="1"/>
    <col min="12" max="12" width="11.7109375" style="0" customWidth="1"/>
  </cols>
  <sheetData>
    <row r="1" spans="9:12" ht="88.5" customHeight="1">
      <c r="I1" t="s">
        <v>38</v>
      </c>
      <c r="K1" s="111" t="s">
        <v>35</v>
      </c>
      <c r="L1" s="111"/>
    </row>
    <row r="3" spans="3:10" ht="15.75" thickBot="1">
      <c r="C3" s="50" t="s">
        <v>29</v>
      </c>
      <c r="D3" s="50" t="s">
        <v>30</v>
      </c>
      <c r="E3" s="50" t="s">
        <v>19</v>
      </c>
      <c r="F3" s="50" t="s">
        <v>17</v>
      </c>
      <c r="G3" s="50" t="s">
        <v>18</v>
      </c>
      <c r="H3" s="50" t="s">
        <v>31</v>
      </c>
      <c r="I3" s="50" t="s">
        <v>17</v>
      </c>
      <c r="J3" s="50" t="s">
        <v>18</v>
      </c>
    </row>
    <row r="4" spans="1:10" ht="15.75" thickBot="1">
      <c r="A4" s="92" t="s">
        <v>7</v>
      </c>
      <c r="B4" s="93"/>
      <c r="C4" s="93"/>
      <c r="D4" s="93"/>
      <c r="E4" s="93"/>
      <c r="F4" s="93"/>
      <c r="G4" s="93"/>
      <c r="H4" s="93"/>
      <c r="I4" s="93"/>
      <c r="J4" s="94"/>
    </row>
    <row r="5" spans="1:10" ht="31.5" customHeight="1">
      <c r="A5" s="95"/>
      <c r="B5" s="97" t="s">
        <v>13</v>
      </c>
      <c r="C5" s="95" t="s">
        <v>8</v>
      </c>
      <c r="D5" s="95" t="s">
        <v>9</v>
      </c>
      <c r="E5" s="95" t="s">
        <v>0</v>
      </c>
      <c r="F5" s="47"/>
      <c r="G5" s="47"/>
      <c r="H5" s="105" t="s">
        <v>1</v>
      </c>
      <c r="I5" s="106"/>
      <c r="J5" s="107"/>
    </row>
    <row r="6" spans="1:11" s="1" customFormat="1" ht="42.75" customHeight="1">
      <c r="A6" s="96"/>
      <c r="B6" s="98"/>
      <c r="C6" s="96"/>
      <c r="D6" s="96"/>
      <c r="E6" s="96"/>
      <c r="F6" s="37" t="s">
        <v>11</v>
      </c>
      <c r="G6" s="37" t="s">
        <v>12</v>
      </c>
      <c r="H6" s="20" t="s">
        <v>1</v>
      </c>
      <c r="I6" s="20" t="s">
        <v>2</v>
      </c>
      <c r="J6" s="20" t="s">
        <v>3</v>
      </c>
      <c r="K6" s="73"/>
    </row>
    <row r="7" spans="1:10" ht="15" customHeight="1">
      <c r="A7" s="21"/>
      <c r="B7" s="21"/>
      <c r="C7" s="22">
        <v>1</v>
      </c>
      <c r="D7" s="22">
        <v>2</v>
      </c>
      <c r="E7" s="22" t="s">
        <v>4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</row>
    <row r="8" spans="1:11" ht="15">
      <c r="A8" s="23" t="s">
        <v>5</v>
      </c>
      <c r="B8" s="23"/>
      <c r="C8" s="24"/>
      <c r="D8" s="31"/>
      <c r="E8" s="31">
        <f>E16+E25+E38+E48+E80</f>
        <v>9954426.6024</v>
      </c>
      <c r="F8" s="40">
        <f>F16+F25+F38+F48+F80</f>
        <v>9435611.56144</v>
      </c>
      <c r="G8" s="40">
        <f>G16+G25+G38+G48+G80</f>
        <v>518815.04096</v>
      </c>
      <c r="H8" s="30"/>
      <c r="I8" s="27"/>
      <c r="J8" s="28"/>
      <c r="K8" s="74"/>
    </row>
    <row r="9" spans="1:11" ht="15">
      <c r="A9" s="23" t="s">
        <v>6</v>
      </c>
      <c r="B9" s="43">
        <v>0.034</v>
      </c>
      <c r="C9" s="24"/>
      <c r="D9" s="31"/>
      <c r="E9" s="31">
        <f>E17+E29+E41+E49+E81</f>
        <v>9954426.6024</v>
      </c>
      <c r="F9" s="40">
        <f>F17+F29+F41+F49+F81</f>
        <v>9435611.56144</v>
      </c>
      <c r="G9" s="40">
        <f>G17+G29+G41+G49+G81</f>
        <v>518815.04096</v>
      </c>
      <c r="H9" s="30"/>
      <c r="I9" s="27"/>
      <c r="J9" s="28"/>
      <c r="K9" s="74"/>
    </row>
    <row r="10" spans="1:11" ht="15">
      <c r="A10" s="23" t="s">
        <v>14</v>
      </c>
      <c r="B10" s="44">
        <v>0.03</v>
      </c>
      <c r="C10" s="24"/>
      <c r="D10" s="31"/>
      <c r="E10" s="31">
        <f>E18+E33+E44+E50+E82</f>
        <v>9954426.6024</v>
      </c>
      <c r="F10" s="40">
        <f>F18+F33+F44+F50+F82</f>
        <v>9435611.56144</v>
      </c>
      <c r="G10" s="40">
        <f>G18+G33+G44+G50+G82</f>
        <v>518815.04096</v>
      </c>
      <c r="H10" s="30"/>
      <c r="I10" s="27"/>
      <c r="J10" s="28"/>
      <c r="K10" s="74"/>
    </row>
    <row r="11" spans="1:10" ht="15">
      <c r="A11" s="23"/>
      <c r="B11" s="23"/>
      <c r="C11" s="24"/>
      <c r="D11" s="31"/>
      <c r="E11" s="31"/>
      <c r="F11" s="31"/>
      <c r="G11" s="31"/>
      <c r="H11" s="30"/>
      <c r="I11" s="27"/>
      <c r="J11" s="28"/>
    </row>
    <row r="12" spans="1:12" ht="15">
      <c r="A12" s="21">
        <v>2021</v>
      </c>
      <c r="B12" s="21"/>
      <c r="C12" s="49"/>
      <c r="D12" s="25"/>
      <c r="E12" s="25">
        <f>E20+E26+E39+E52+E84</f>
        <v>12547950.273975</v>
      </c>
      <c r="F12" s="25">
        <f>F20+F26+F39+F52+F84</f>
        <v>11778635.214385001</v>
      </c>
      <c r="G12" s="25">
        <f>G20+G26+G39+G52+G84</f>
        <v>769315.0595900001</v>
      </c>
      <c r="H12" s="25">
        <f>H20+H26+H39+H52+H84</f>
        <v>2593523.671575</v>
      </c>
      <c r="I12" s="87">
        <f>I20+I26+I39+I52+I84+I25+I38</f>
        <v>2307611.127945</v>
      </c>
      <c r="J12" s="87">
        <f>J20+J26+J39+J52+J84+J25+J38</f>
        <v>285912.54363000003</v>
      </c>
      <c r="K12" s="74"/>
      <c r="L12" s="2"/>
    </row>
    <row r="13" spans="1:12" ht="15">
      <c r="A13" s="21">
        <v>2022</v>
      </c>
      <c r="B13" s="21"/>
      <c r="C13" s="49"/>
      <c r="D13" s="25"/>
      <c r="E13" s="25">
        <f>E21+E30+E42+E53+E85</f>
        <v>15103203.338</v>
      </c>
      <c r="F13" s="25">
        <f>F21+F30+F42+F53+F85</f>
        <v>14147059.86155</v>
      </c>
      <c r="G13" s="25">
        <f>G21+G30+G42+G53+G85</f>
        <v>956143.47645</v>
      </c>
      <c r="H13" s="25">
        <f>H21+H30+H42+H53+H85</f>
        <v>5148776.7356</v>
      </c>
      <c r="I13" s="87">
        <f>I21+I30+I42+I53+I85+I29+I41</f>
        <v>3425244.370735</v>
      </c>
      <c r="J13" s="87">
        <f>J21+J30+J42+J53+J85+J29+J41</f>
        <v>1723532.3648650001</v>
      </c>
      <c r="K13" s="74"/>
      <c r="L13" s="2"/>
    </row>
    <row r="14" spans="1:12" ht="15">
      <c r="A14" s="21">
        <v>2023</v>
      </c>
      <c r="B14" s="21"/>
      <c r="C14" s="25"/>
      <c r="D14" s="25"/>
      <c r="E14" s="25">
        <f>E22+E34+E45+E54+E86</f>
        <v>17253568.89375</v>
      </c>
      <c r="F14" s="25">
        <f>F22+F34+F45+F54+F86</f>
        <v>16132357.55875</v>
      </c>
      <c r="G14" s="25">
        <f>G22+G34+G45+G54+G86</f>
        <v>1121211.335</v>
      </c>
      <c r="H14" s="25">
        <f>H22+H34+H45+H54+H86</f>
        <v>7299142.291350001</v>
      </c>
      <c r="I14" s="87">
        <f>I22+I34+I45+I54+I86+I33+I44</f>
        <v>4526414.44856</v>
      </c>
      <c r="J14" s="87">
        <f>J22+J34+J45+J54+J86+J33+J44</f>
        <v>2772727.8427899997</v>
      </c>
      <c r="K14" s="74"/>
      <c r="L14" s="2"/>
    </row>
    <row r="15" spans="1:10" ht="18">
      <c r="A15" s="110" t="s">
        <v>26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5">
      <c r="A16" s="23" t="s">
        <v>16</v>
      </c>
      <c r="B16" s="23"/>
      <c r="C16" s="19">
        <v>0</v>
      </c>
      <c r="D16" s="3">
        <v>0</v>
      </c>
      <c r="E16" s="3">
        <v>0</v>
      </c>
      <c r="F16" s="38">
        <v>0</v>
      </c>
      <c r="G16" s="38">
        <v>0</v>
      </c>
      <c r="H16" s="3"/>
      <c r="I16" s="3"/>
      <c r="J16" s="3"/>
    </row>
    <row r="17" spans="1:10" ht="15">
      <c r="A17" s="23" t="s">
        <v>6</v>
      </c>
      <c r="B17" s="23"/>
      <c r="C17" s="45">
        <f>C16+C16*$B$9</f>
        <v>0</v>
      </c>
      <c r="D17" s="3">
        <v>0</v>
      </c>
      <c r="E17" s="3">
        <v>0</v>
      </c>
      <c r="F17" s="38">
        <v>0</v>
      </c>
      <c r="G17" s="38">
        <v>0</v>
      </c>
      <c r="H17" s="3"/>
      <c r="I17" s="3"/>
      <c r="J17" s="3"/>
    </row>
    <row r="18" spans="1:10" ht="15">
      <c r="A18" s="23" t="s">
        <v>14</v>
      </c>
      <c r="B18" s="23"/>
      <c r="C18" s="45">
        <f>C17+C17*$B$10</f>
        <v>0</v>
      </c>
      <c r="D18" s="3">
        <v>0</v>
      </c>
      <c r="E18" s="3">
        <v>0</v>
      </c>
      <c r="F18" s="38">
        <v>0</v>
      </c>
      <c r="G18" s="38">
        <v>0</v>
      </c>
      <c r="H18" s="3"/>
      <c r="I18" s="3"/>
      <c r="J18" s="3"/>
    </row>
    <row r="19" spans="1:10" ht="30.75" customHeight="1">
      <c r="A19" s="11" t="s">
        <v>15</v>
      </c>
      <c r="B19" s="11"/>
      <c r="C19" s="26"/>
      <c r="D19" s="5"/>
      <c r="E19" s="13"/>
      <c r="F19" s="13"/>
      <c r="G19" s="13"/>
      <c r="H19" s="41"/>
      <c r="I19" s="6">
        <v>1</v>
      </c>
      <c r="J19" s="6">
        <v>0</v>
      </c>
    </row>
    <row r="20" spans="1:10" ht="15">
      <c r="A20" s="3">
        <v>2021</v>
      </c>
      <c r="B20" s="3"/>
      <c r="C20" s="19">
        <v>3900</v>
      </c>
      <c r="D20" s="19">
        <v>12</v>
      </c>
      <c r="E20" s="36">
        <f>C20*D20/12*9+E16/12*3</f>
        <v>35100</v>
      </c>
      <c r="F20" s="12">
        <f>E20</f>
        <v>35100</v>
      </c>
      <c r="G20" s="12"/>
      <c r="H20" s="36">
        <f>(E20-E16)</f>
        <v>35100</v>
      </c>
      <c r="I20" s="35">
        <f>H20</f>
        <v>35100</v>
      </c>
      <c r="J20" s="4">
        <v>0</v>
      </c>
    </row>
    <row r="21" spans="1:10" ht="15">
      <c r="A21" s="3">
        <v>2022</v>
      </c>
      <c r="B21" s="3"/>
      <c r="C21" s="19">
        <v>3900</v>
      </c>
      <c r="D21" s="19">
        <v>15</v>
      </c>
      <c r="E21" s="54">
        <f>C21*D21/12*9+C20*D20/12*3</f>
        <v>55575</v>
      </c>
      <c r="F21" s="4">
        <f>E21</f>
        <v>55575</v>
      </c>
      <c r="G21" s="3"/>
      <c r="H21" s="45">
        <f>E21-E17</f>
        <v>55575</v>
      </c>
      <c r="I21" s="4">
        <f>H21</f>
        <v>55575</v>
      </c>
      <c r="J21" s="4">
        <v>0</v>
      </c>
    </row>
    <row r="22" spans="1:10" ht="15">
      <c r="A22" s="3">
        <v>2023</v>
      </c>
      <c r="B22" s="3"/>
      <c r="C22" s="19">
        <v>3900</v>
      </c>
      <c r="D22" s="19">
        <v>15</v>
      </c>
      <c r="E22" s="54">
        <f>C22*D22/12*9+C21*D21/12*3</f>
        <v>58500</v>
      </c>
      <c r="F22" s="4">
        <f>E22</f>
        <v>58500</v>
      </c>
      <c r="G22" s="3"/>
      <c r="H22" s="45">
        <f>E22-E18</f>
        <v>58500</v>
      </c>
      <c r="I22" s="4">
        <f>H22</f>
        <v>58500</v>
      </c>
      <c r="J22" s="4">
        <v>0</v>
      </c>
    </row>
    <row r="23" spans="1:10" ht="15">
      <c r="A23" s="91" t="s">
        <v>20</v>
      </c>
      <c r="B23" s="91"/>
      <c r="C23" s="91"/>
      <c r="D23" s="91"/>
      <c r="E23" s="91"/>
      <c r="F23" s="91"/>
      <c r="G23" s="91"/>
      <c r="H23" s="91"/>
      <c r="I23" s="91"/>
      <c r="J23" s="91"/>
    </row>
    <row r="24" spans="1:12" ht="60">
      <c r="A24" s="11" t="s">
        <v>15</v>
      </c>
      <c r="B24" s="11"/>
      <c r="C24" s="9"/>
      <c r="D24" s="5"/>
      <c r="E24" s="13"/>
      <c r="F24" s="71">
        <v>1</v>
      </c>
      <c r="G24" s="71">
        <v>0</v>
      </c>
      <c r="H24" s="41"/>
      <c r="I24" s="83">
        <v>1</v>
      </c>
      <c r="J24" s="83">
        <v>0</v>
      </c>
      <c r="K24" s="75"/>
      <c r="L24" s="50"/>
    </row>
    <row r="25" spans="1:10" ht="15">
      <c r="A25" s="11" t="s">
        <v>5</v>
      </c>
      <c r="B25" s="11"/>
      <c r="C25" s="8">
        <v>170000</v>
      </c>
      <c r="D25" s="14">
        <v>50</v>
      </c>
      <c r="E25" s="17">
        <f>C25*D25</f>
        <v>8500000</v>
      </c>
      <c r="F25" s="39">
        <f>E25*1</f>
        <v>8500000</v>
      </c>
      <c r="G25" s="39">
        <v>0</v>
      </c>
      <c r="H25" s="42"/>
      <c r="I25" s="88">
        <f>F25*I24-F25</f>
        <v>0</v>
      </c>
      <c r="J25" s="88">
        <f>F25*J24-G25</f>
        <v>0</v>
      </c>
    </row>
    <row r="26" spans="1:10" ht="15">
      <c r="A26" s="3">
        <v>2021</v>
      </c>
      <c r="B26" s="3"/>
      <c r="C26" s="9">
        <v>170000</v>
      </c>
      <c r="D26" s="10">
        <v>65</v>
      </c>
      <c r="E26" s="51">
        <f>C26*D26/12*9+E25/12*3</f>
        <v>10412500</v>
      </c>
      <c r="F26" s="8">
        <f>E26</f>
        <v>10412500</v>
      </c>
      <c r="G26" s="8">
        <v>0</v>
      </c>
      <c r="H26" s="54">
        <f>E26-E25</f>
        <v>1912500</v>
      </c>
      <c r="I26" s="54">
        <f>H26*I24</f>
        <v>1912500</v>
      </c>
      <c r="J26" s="69">
        <f>H26*J24</f>
        <v>0</v>
      </c>
    </row>
    <row r="27" spans="1:10" ht="15">
      <c r="A27" s="3"/>
      <c r="B27" s="3"/>
      <c r="C27" s="9"/>
      <c r="D27" s="10"/>
      <c r="E27" s="9"/>
      <c r="F27" s="8"/>
      <c r="G27" s="8"/>
      <c r="H27" s="53"/>
      <c r="I27" s="53">
        <f>I25+I26</f>
        <v>1912500</v>
      </c>
      <c r="J27" s="53">
        <f>J25+J26</f>
        <v>0</v>
      </c>
    </row>
    <row r="28" spans="1:10" ht="15">
      <c r="A28" s="3"/>
      <c r="B28" s="3"/>
      <c r="C28" s="9"/>
      <c r="D28" s="10"/>
      <c r="E28" s="9"/>
      <c r="F28" s="8"/>
      <c r="G28" s="8"/>
      <c r="H28" s="53"/>
      <c r="I28" s="79">
        <v>0.9</v>
      </c>
      <c r="J28" s="80">
        <v>0.1</v>
      </c>
    </row>
    <row r="29" spans="1:10" ht="15">
      <c r="A29" s="11" t="s">
        <v>6</v>
      </c>
      <c r="B29" s="11"/>
      <c r="C29" s="8">
        <v>170000</v>
      </c>
      <c r="D29" s="18">
        <v>50</v>
      </c>
      <c r="E29" s="17">
        <f>C29*D29</f>
        <v>8500000</v>
      </c>
      <c r="F29" s="39">
        <f>E29*1</f>
        <v>8500000</v>
      </c>
      <c r="G29" s="39">
        <v>0</v>
      </c>
      <c r="H29" s="8"/>
      <c r="I29" s="87">
        <f>F29*I28-F29</f>
        <v>-850000</v>
      </c>
      <c r="J29" s="86">
        <f>F29*J28-G29</f>
        <v>850000</v>
      </c>
    </row>
    <row r="30" spans="1:10" ht="15">
      <c r="A30" s="3">
        <v>2022</v>
      </c>
      <c r="B30" s="3"/>
      <c r="C30" s="9">
        <f>C26*0.95</f>
        <v>161500</v>
      </c>
      <c r="D30" s="10">
        <v>80</v>
      </c>
      <c r="E30" s="52">
        <f>C30*D30/12*9+C26*D26/12*3</f>
        <v>12452500</v>
      </c>
      <c r="F30" s="8">
        <f>E30</f>
        <v>12452500</v>
      </c>
      <c r="G30" s="8">
        <v>0</v>
      </c>
      <c r="H30" s="35">
        <f>(E30-E29)</f>
        <v>3952500</v>
      </c>
      <c r="I30" s="36">
        <f>H30*I28</f>
        <v>3557250</v>
      </c>
      <c r="J30" s="70">
        <f>H30*J28</f>
        <v>395250</v>
      </c>
    </row>
    <row r="31" spans="1:10" ht="15">
      <c r="A31" s="3"/>
      <c r="B31" s="3"/>
      <c r="C31" s="9"/>
      <c r="D31" s="10"/>
      <c r="E31" s="78"/>
      <c r="F31" s="8"/>
      <c r="G31" s="8"/>
      <c r="H31" s="8"/>
      <c r="I31" s="26">
        <f>I29+I30</f>
        <v>2707250</v>
      </c>
      <c r="J31" s="90">
        <f>J29+J30</f>
        <v>1245250</v>
      </c>
    </row>
    <row r="32" spans="1:10" ht="15">
      <c r="A32" s="3"/>
      <c r="B32" s="3"/>
      <c r="C32" s="9"/>
      <c r="D32" s="10"/>
      <c r="E32" s="78"/>
      <c r="F32" s="8"/>
      <c r="G32" s="8"/>
      <c r="H32" s="8"/>
      <c r="I32" s="81">
        <v>0.85</v>
      </c>
      <c r="J32" s="82">
        <v>0.15</v>
      </c>
    </row>
    <row r="33" spans="1:10" ht="15">
      <c r="A33" s="11" t="s">
        <v>14</v>
      </c>
      <c r="B33" s="11"/>
      <c r="C33" s="8">
        <v>170000</v>
      </c>
      <c r="D33" s="18">
        <v>50</v>
      </c>
      <c r="E33" s="17">
        <f>C33*D33</f>
        <v>8500000</v>
      </c>
      <c r="F33" s="39">
        <f>E33</f>
        <v>8500000</v>
      </c>
      <c r="G33" s="39">
        <v>0</v>
      </c>
      <c r="H33" s="8"/>
      <c r="I33" s="87">
        <f>F33*I32-F33</f>
        <v>-1275000</v>
      </c>
      <c r="J33" s="86">
        <f>F33*J32-G33</f>
        <v>1275000</v>
      </c>
    </row>
    <row r="34" spans="1:10" ht="15">
      <c r="A34" s="3">
        <v>2023</v>
      </c>
      <c r="B34" s="3"/>
      <c r="C34" s="9">
        <f>C30*0.95</f>
        <v>153425</v>
      </c>
      <c r="D34" s="10">
        <v>95</v>
      </c>
      <c r="E34" s="52">
        <f>C34*D34/12*9+C30*D30/12*3</f>
        <v>14161531.25</v>
      </c>
      <c r="F34" s="8">
        <f>E34</f>
        <v>14161531.25</v>
      </c>
      <c r="G34" s="8">
        <v>0</v>
      </c>
      <c r="H34" s="35">
        <f>E34-E33</f>
        <v>5661531.25</v>
      </c>
      <c r="I34" s="36">
        <f>H34*I32</f>
        <v>4812301.5625</v>
      </c>
      <c r="J34" s="70">
        <f>H34*J32</f>
        <v>849229.6875</v>
      </c>
    </row>
    <row r="35" spans="1:10" ht="15">
      <c r="A35" s="3"/>
      <c r="B35" s="3"/>
      <c r="C35" s="9"/>
      <c r="D35" s="10"/>
      <c r="E35" s="78"/>
      <c r="F35" s="8"/>
      <c r="G35" s="8"/>
      <c r="H35" s="8"/>
      <c r="I35" s="26">
        <f>I33+I34</f>
        <v>3537301.5625</v>
      </c>
      <c r="J35" s="90">
        <f>J33+J34</f>
        <v>2124229.6875</v>
      </c>
    </row>
    <row r="36" spans="1:10" ht="15">
      <c r="A36" s="91" t="s">
        <v>24</v>
      </c>
      <c r="B36" s="91"/>
      <c r="C36" s="91"/>
      <c r="D36" s="91"/>
      <c r="E36" s="91"/>
      <c r="F36" s="91"/>
      <c r="G36" s="91"/>
      <c r="H36" s="91"/>
      <c r="I36" s="91"/>
      <c r="J36" s="91"/>
    </row>
    <row r="37" spans="1:12" ht="49.5" customHeight="1">
      <c r="A37" s="11" t="s">
        <v>15</v>
      </c>
      <c r="B37" s="11"/>
      <c r="C37" s="9"/>
      <c r="D37" s="5"/>
      <c r="E37" s="13"/>
      <c r="F37" s="71">
        <v>1</v>
      </c>
      <c r="G37" s="71">
        <v>0</v>
      </c>
      <c r="H37" s="41"/>
      <c r="I37" s="6">
        <v>0.8</v>
      </c>
      <c r="J37" s="6">
        <v>0.2</v>
      </c>
      <c r="K37" s="75"/>
      <c r="L37" s="50"/>
    </row>
    <row r="38" spans="1:13" ht="15">
      <c r="A38" s="11" t="s">
        <v>5</v>
      </c>
      <c r="B38" s="11"/>
      <c r="C38" s="8">
        <v>2623.15</v>
      </c>
      <c r="D38" s="14">
        <v>60</v>
      </c>
      <c r="E38" s="17">
        <f>C38*D38</f>
        <v>157389</v>
      </c>
      <c r="F38" s="39">
        <f aca="true" t="shared" si="0" ref="F38:F45">E38</f>
        <v>157389</v>
      </c>
      <c r="G38" s="39">
        <v>0</v>
      </c>
      <c r="H38" s="42"/>
      <c r="I38" s="85">
        <f>F38*I37-F38</f>
        <v>-31477.79999999999</v>
      </c>
      <c r="J38" s="85">
        <f>F38*J37-G38</f>
        <v>31477.800000000003</v>
      </c>
      <c r="M38" s="2"/>
    </row>
    <row r="39" spans="1:10" ht="15">
      <c r="A39" s="3">
        <v>2021</v>
      </c>
      <c r="B39" s="3"/>
      <c r="C39" s="9">
        <v>2623.15</v>
      </c>
      <c r="D39" s="10">
        <v>70</v>
      </c>
      <c r="E39" s="51">
        <f>C39*D39/12*9+E38/12*3</f>
        <v>177062.625</v>
      </c>
      <c r="F39" s="8">
        <f t="shared" si="0"/>
        <v>177062.625</v>
      </c>
      <c r="G39" s="8">
        <v>0</v>
      </c>
      <c r="H39" s="35">
        <f>E39-E38</f>
        <v>19673.625</v>
      </c>
      <c r="I39" s="54">
        <f>H39*I37</f>
        <v>15738.900000000001</v>
      </c>
      <c r="J39" s="69">
        <f>H39*J37</f>
        <v>3934.7250000000004</v>
      </c>
    </row>
    <row r="40" spans="1:10" ht="15">
      <c r="A40" s="3"/>
      <c r="B40" s="3"/>
      <c r="C40" s="9"/>
      <c r="D40" s="10"/>
      <c r="E40" s="9"/>
      <c r="F40" s="8"/>
      <c r="G40" s="8"/>
      <c r="H40" s="8"/>
      <c r="I40" s="53">
        <f>I38+I39</f>
        <v>-15738.899999999987</v>
      </c>
      <c r="J40" s="53">
        <f>J38+J39</f>
        <v>35412.525</v>
      </c>
    </row>
    <row r="41" spans="1:10" ht="15">
      <c r="A41" s="11" t="s">
        <v>6</v>
      </c>
      <c r="B41" s="11"/>
      <c r="C41" s="8">
        <v>2623.15</v>
      </c>
      <c r="D41" s="18">
        <v>60</v>
      </c>
      <c r="E41" s="8">
        <f>C41*D41</f>
        <v>157389</v>
      </c>
      <c r="F41" s="39">
        <f t="shared" si="0"/>
        <v>157389</v>
      </c>
      <c r="G41" s="39">
        <v>0</v>
      </c>
      <c r="H41" s="8"/>
      <c r="I41" s="87">
        <f>F41*I37-F41</f>
        <v>-31477.79999999999</v>
      </c>
      <c r="J41" s="86">
        <f>F41*J37-G41</f>
        <v>31477.800000000003</v>
      </c>
    </row>
    <row r="42" spans="1:10" ht="15">
      <c r="A42" s="3">
        <v>2022</v>
      </c>
      <c r="B42" s="3"/>
      <c r="C42" s="72">
        <f>C39*0.95</f>
        <v>2491.9925</v>
      </c>
      <c r="D42" s="10">
        <v>85</v>
      </c>
      <c r="E42" s="52">
        <f>C42*D42/12*9+C39*D39/12*3</f>
        <v>204769.64687499998</v>
      </c>
      <c r="F42" s="8">
        <f t="shared" si="0"/>
        <v>204769.64687499998</v>
      </c>
      <c r="G42" s="8">
        <v>0</v>
      </c>
      <c r="H42" s="35">
        <f>(E42-E41)</f>
        <v>47380.64687499998</v>
      </c>
      <c r="I42" s="36">
        <f>H42*I37</f>
        <v>37904.51749999998</v>
      </c>
      <c r="J42" s="70">
        <f>H42*J37</f>
        <v>9476.129374999995</v>
      </c>
    </row>
    <row r="43" spans="1:10" ht="15">
      <c r="A43" s="3"/>
      <c r="B43" s="3"/>
      <c r="C43" s="72"/>
      <c r="D43" s="10"/>
      <c r="E43" s="78"/>
      <c r="F43" s="8"/>
      <c r="G43" s="8"/>
      <c r="H43" s="8"/>
      <c r="I43" s="26">
        <f>I41+I42</f>
        <v>6426.717499999992</v>
      </c>
      <c r="J43" s="26">
        <f>J41+J42</f>
        <v>40953.929375</v>
      </c>
    </row>
    <row r="44" spans="1:10" ht="15">
      <c r="A44" s="11" t="s">
        <v>14</v>
      </c>
      <c r="B44" s="11"/>
      <c r="C44" s="8">
        <v>2623.15</v>
      </c>
      <c r="D44" s="18">
        <v>60</v>
      </c>
      <c r="E44" s="8">
        <f>C44*D44</f>
        <v>157389</v>
      </c>
      <c r="F44" s="39">
        <f t="shared" si="0"/>
        <v>157389</v>
      </c>
      <c r="G44" s="39">
        <v>0</v>
      </c>
      <c r="H44" s="8"/>
      <c r="I44" s="87">
        <f>F44*I37-F44</f>
        <v>-31477.79999999999</v>
      </c>
      <c r="J44" s="86">
        <f>F44*J37-G44</f>
        <v>31477.800000000003</v>
      </c>
    </row>
    <row r="45" spans="1:10" ht="15">
      <c r="A45" s="3">
        <v>2023</v>
      </c>
      <c r="B45" s="3"/>
      <c r="C45" s="72">
        <f>C42*0.95</f>
        <v>2367.3928749999995</v>
      </c>
      <c r="D45" s="10">
        <v>100</v>
      </c>
      <c r="E45" s="52">
        <f>C45*D45/12*9+C42*D42/12*3</f>
        <v>230509.30624999997</v>
      </c>
      <c r="F45" s="8">
        <f t="shared" si="0"/>
        <v>230509.30624999997</v>
      </c>
      <c r="G45" s="8">
        <v>0</v>
      </c>
      <c r="H45" s="35">
        <f>E45-E44</f>
        <v>73120.30624999997</v>
      </c>
      <c r="I45" s="36">
        <f>H45*I37</f>
        <v>58496.24499999997</v>
      </c>
      <c r="J45" s="70">
        <f>H45*J37</f>
        <v>14624.061249999993</v>
      </c>
    </row>
    <row r="46" spans="1:10" ht="15">
      <c r="A46" s="3"/>
      <c r="B46" s="3"/>
      <c r="C46" s="72"/>
      <c r="D46" s="10"/>
      <c r="E46" s="78"/>
      <c r="F46" s="8"/>
      <c r="G46" s="8"/>
      <c r="H46" s="8"/>
      <c r="I46" s="26">
        <f>I44+I45</f>
        <v>27018.444999999985</v>
      </c>
      <c r="J46" s="26">
        <f>J44+J45</f>
        <v>46101.861249999994</v>
      </c>
    </row>
    <row r="47" spans="1:10" ht="15">
      <c r="A47" s="109" t="s">
        <v>21</v>
      </c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5">
      <c r="A48" s="29" t="s">
        <v>16</v>
      </c>
      <c r="B48" s="29"/>
      <c r="C48" s="29"/>
      <c r="D48" s="29"/>
      <c r="E48" s="29">
        <f>E56+E64+E72</f>
        <v>1154048.3366</v>
      </c>
      <c r="F48" s="55">
        <f aca="true" t="shared" si="1" ref="E48:G50">F56+F64+F72</f>
        <v>692429.00196</v>
      </c>
      <c r="G48" s="55">
        <f t="shared" si="1"/>
        <v>461619.33464</v>
      </c>
      <c r="H48" s="29"/>
      <c r="I48" s="29"/>
      <c r="J48" s="29"/>
    </row>
    <row r="49" spans="1:10" ht="15">
      <c r="A49" s="29" t="s">
        <v>6</v>
      </c>
      <c r="B49" s="29"/>
      <c r="C49" s="29"/>
      <c r="D49" s="29"/>
      <c r="E49" s="29">
        <f t="shared" si="1"/>
        <v>1154048.3366</v>
      </c>
      <c r="F49" s="55">
        <f t="shared" si="1"/>
        <v>692429.00196</v>
      </c>
      <c r="G49" s="55">
        <f t="shared" si="1"/>
        <v>461619.33464</v>
      </c>
      <c r="H49" s="29"/>
      <c r="I49" s="29"/>
      <c r="J49" s="29"/>
    </row>
    <row r="50" spans="1:10" ht="15">
      <c r="A50" s="29" t="s">
        <v>14</v>
      </c>
      <c r="B50" s="29"/>
      <c r="C50" s="29"/>
      <c r="D50" s="29"/>
      <c r="E50" s="29">
        <f t="shared" si="1"/>
        <v>1154048.3366</v>
      </c>
      <c r="F50" s="55">
        <f t="shared" si="1"/>
        <v>692429.00196</v>
      </c>
      <c r="G50" s="55">
        <f t="shared" si="1"/>
        <v>461619.33464</v>
      </c>
      <c r="H50" s="29"/>
      <c r="I50" s="29"/>
      <c r="J50" s="29"/>
    </row>
    <row r="51" spans="1:10" ht="42.75" customHeight="1">
      <c r="A51" s="29" t="s">
        <v>15</v>
      </c>
      <c r="B51" s="29"/>
      <c r="C51" s="29"/>
      <c r="D51" s="29"/>
      <c r="E51" s="29"/>
      <c r="F51" s="29"/>
      <c r="G51" s="29"/>
      <c r="H51" s="29"/>
      <c r="I51" s="48">
        <v>0.6</v>
      </c>
      <c r="J51" s="48">
        <v>0.4</v>
      </c>
    </row>
    <row r="52" spans="1:11" ht="15">
      <c r="A52" s="29">
        <v>2021</v>
      </c>
      <c r="B52" s="29"/>
      <c r="C52" s="29"/>
      <c r="D52" s="29"/>
      <c r="E52" s="36">
        <f>E60+E68+E76</f>
        <v>1619435.45915</v>
      </c>
      <c r="F52" s="29">
        <f>F60+F68+F76</f>
        <v>971661.2754899999</v>
      </c>
      <c r="G52" s="29">
        <f>G60+G68+G76</f>
        <v>647774.1836600001</v>
      </c>
      <c r="H52" s="36">
        <f aca="true" t="shared" si="2" ref="H52:J54">H60+H68+H76</f>
        <v>465387.12255</v>
      </c>
      <c r="I52" s="36">
        <f t="shared" si="2"/>
        <v>279232.27353</v>
      </c>
      <c r="J52" s="36">
        <f t="shared" si="2"/>
        <v>186154.84902000002</v>
      </c>
      <c r="K52" s="74"/>
    </row>
    <row r="53" spans="1:11" ht="15">
      <c r="A53" s="29">
        <v>2022</v>
      </c>
      <c r="B53" s="29"/>
      <c r="C53" s="29"/>
      <c r="D53" s="29"/>
      <c r="E53" s="36">
        <f aca="true" t="shared" si="3" ref="E53:G54">E61+E69+E77</f>
        <v>1989299.4</v>
      </c>
      <c r="F53" s="29">
        <f t="shared" si="3"/>
        <v>1193579.64</v>
      </c>
      <c r="G53" s="29">
        <f t="shared" si="3"/>
        <v>795719.76</v>
      </c>
      <c r="H53" s="36">
        <f t="shared" si="2"/>
        <v>835251.0633999999</v>
      </c>
      <c r="I53" s="36">
        <f t="shared" si="2"/>
        <v>501150.63803999993</v>
      </c>
      <c r="J53" s="36">
        <f t="shared" si="2"/>
        <v>334100.42536</v>
      </c>
      <c r="K53" s="74"/>
    </row>
    <row r="54" spans="1:11" ht="15">
      <c r="A54" s="29">
        <v>2023</v>
      </c>
      <c r="B54" s="29"/>
      <c r="C54" s="29"/>
      <c r="D54" s="29"/>
      <c r="E54" s="36">
        <f t="shared" si="3"/>
        <v>2309517.5875</v>
      </c>
      <c r="F54" s="29">
        <f t="shared" si="3"/>
        <v>1385710.5525</v>
      </c>
      <c r="G54" s="29">
        <f t="shared" si="3"/>
        <v>923807.0349999999</v>
      </c>
      <c r="H54" s="36">
        <f t="shared" si="2"/>
        <v>1155469.2508999999</v>
      </c>
      <c r="I54" s="36">
        <f t="shared" si="2"/>
        <v>693281.55054</v>
      </c>
      <c r="J54" s="36">
        <f t="shared" si="2"/>
        <v>462187.70036</v>
      </c>
      <c r="K54" s="74"/>
    </row>
    <row r="55" spans="1:10" ht="18">
      <c r="A55" s="102" t="s">
        <v>27</v>
      </c>
      <c r="B55" s="103"/>
      <c r="C55" s="103"/>
      <c r="D55" s="103"/>
      <c r="E55" s="103"/>
      <c r="F55" s="103"/>
      <c r="G55" s="103"/>
      <c r="H55" s="103"/>
      <c r="I55" s="103"/>
      <c r="J55" s="104"/>
    </row>
    <row r="56" spans="1:10" ht="15">
      <c r="A56" s="23" t="s">
        <v>16</v>
      </c>
      <c r="B56" s="23"/>
      <c r="C56" s="46">
        <v>8265.6</v>
      </c>
      <c r="D56" s="14">
        <v>75</v>
      </c>
      <c r="E56" s="16">
        <f>C56*D56</f>
        <v>619920</v>
      </c>
      <c r="F56" s="38">
        <f>E56*I59</f>
        <v>371952</v>
      </c>
      <c r="G56" s="38">
        <f>E56*J59</f>
        <v>247968</v>
      </c>
      <c r="H56" s="7"/>
      <c r="I56" s="7"/>
      <c r="J56" s="7"/>
    </row>
    <row r="57" spans="1:10" ht="15">
      <c r="A57" s="23" t="s">
        <v>6</v>
      </c>
      <c r="B57" s="23"/>
      <c r="C57" s="46">
        <v>8265.6</v>
      </c>
      <c r="D57" s="14">
        <v>75</v>
      </c>
      <c r="E57" s="16">
        <f>C57*D57</f>
        <v>619920</v>
      </c>
      <c r="F57" s="38">
        <f>E57*I59</f>
        <v>371952</v>
      </c>
      <c r="G57" s="38">
        <f>E57*J59</f>
        <v>247968</v>
      </c>
      <c r="H57" s="7"/>
      <c r="I57" s="7"/>
      <c r="J57" s="7"/>
    </row>
    <row r="58" spans="1:10" ht="15">
      <c r="A58" s="23" t="s">
        <v>14</v>
      </c>
      <c r="B58" s="23"/>
      <c r="C58" s="46">
        <v>8265.6</v>
      </c>
      <c r="D58" s="14">
        <v>75</v>
      </c>
      <c r="E58" s="16">
        <f>C58*D58</f>
        <v>619920</v>
      </c>
      <c r="F58" s="38">
        <f>E58*I59</f>
        <v>371952</v>
      </c>
      <c r="G58" s="38">
        <f>E58*J59</f>
        <v>247968</v>
      </c>
      <c r="H58" s="7"/>
      <c r="I58" s="7"/>
      <c r="J58" s="7"/>
    </row>
    <row r="59" spans="1:10" ht="60">
      <c r="A59" s="11" t="s">
        <v>15</v>
      </c>
      <c r="B59" s="11"/>
      <c r="C59" s="26"/>
      <c r="D59" s="5"/>
      <c r="E59" s="13"/>
      <c r="F59" s="13"/>
      <c r="G59" s="13"/>
      <c r="H59" s="56"/>
      <c r="I59" s="67">
        <v>0.6</v>
      </c>
      <c r="J59" s="67">
        <v>0.4</v>
      </c>
    </row>
    <row r="60" spans="1:10" ht="15">
      <c r="A60" s="3">
        <v>2021</v>
      </c>
      <c r="B60" s="3"/>
      <c r="C60" s="46">
        <v>8265.6</v>
      </c>
      <c r="D60" s="68">
        <v>105</v>
      </c>
      <c r="E60" s="36">
        <f>C60*D60/12*9+E56/12*3</f>
        <v>805896</v>
      </c>
      <c r="F60" s="12">
        <f>E60*I59</f>
        <v>483537.6</v>
      </c>
      <c r="G60" s="12">
        <f>E60*J59</f>
        <v>322358.4</v>
      </c>
      <c r="H60" s="36">
        <f>E60-E56</f>
        <v>185976</v>
      </c>
      <c r="I60" s="33">
        <f>H60*I59</f>
        <v>111585.59999999999</v>
      </c>
      <c r="J60" s="34">
        <f>H60*J59</f>
        <v>74390.40000000001</v>
      </c>
    </row>
    <row r="61" spans="1:10" ht="15">
      <c r="A61" s="3">
        <v>2022</v>
      </c>
      <c r="B61" s="3"/>
      <c r="C61" s="26">
        <v>8145.06</v>
      </c>
      <c r="D61" s="68">
        <v>120</v>
      </c>
      <c r="E61" s="34">
        <f>C61*D61/12*9+C60*D60/12*3</f>
        <v>950027.4</v>
      </c>
      <c r="F61" s="15">
        <f>E61*I59</f>
        <v>570016.44</v>
      </c>
      <c r="G61" s="15">
        <f>E61*J59</f>
        <v>380010.96</v>
      </c>
      <c r="H61" s="33">
        <f>E61-E57</f>
        <v>330107.4</v>
      </c>
      <c r="I61" s="33">
        <f>H61*I59</f>
        <v>198064.44</v>
      </c>
      <c r="J61" s="34">
        <f>H61*J59</f>
        <v>132042.96000000002</v>
      </c>
    </row>
    <row r="62" spans="1:10" ht="15">
      <c r="A62" s="3">
        <v>2023</v>
      </c>
      <c r="B62" s="3"/>
      <c r="C62" s="26">
        <v>8145.07</v>
      </c>
      <c r="D62" s="68">
        <v>135</v>
      </c>
      <c r="E62" s="34">
        <f>C62*D62/12*9+C61*D61/12*3</f>
        <v>1069040.1375</v>
      </c>
      <c r="F62" s="15">
        <f>E62*I59</f>
        <v>641424.0824999999</v>
      </c>
      <c r="G62" s="15">
        <f>E62*J59</f>
        <v>427616.055</v>
      </c>
      <c r="H62" s="33">
        <f>E62-E58</f>
        <v>449120.13749999995</v>
      </c>
      <c r="I62" s="33">
        <f>H62*I59</f>
        <v>269472.08249999996</v>
      </c>
      <c r="J62" s="34">
        <f>H62*J59</f>
        <v>179648.055</v>
      </c>
    </row>
    <row r="63" spans="1:10" ht="18">
      <c r="A63" s="99" t="s">
        <v>28</v>
      </c>
      <c r="B63" s="100"/>
      <c r="C63" s="100"/>
      <c r="D63" s="100"/>
      <c r="E63" s="100"/>
      <c r="F63" s="100"/>
      <c r="G63" s="100"/>
      <c r="H63" s="100"/>
      <c r="I63" s="100"/>
      <c r="J63" s="101"/>
    </row>
    <row r="64" spans="1:10" ht="15">
      <c r="A64" s="23" t="s">
        <v>16</v>
      </c>
      <c r="B64" s="23"/>
      <c r="C64" s="46">
        <v>5438.06</v>
      </c>
      <c r="D64" s="14">
        <v>18.5</v>
      </c>
      <c r="E64" s="16">
        <f>C64*D64</f>
        <v>100604.11</v>
      </c>
      <c r="F64" s="38">
        <f>E64*I67</f>
        <v>60362.466</v>
      </c>
      <c r="G64" s="38">
        <f>E64*J67</f>
        <v>40241.644</v>
      </c>
      <c r="H64" s="7"/>
      <c r="I64" s="7"/>
      <c r="J64" s="7"/>
    </row>
    <row r="65" spans="1:10" ht="15">
      <c r="A65" s="23" t="s">
        <v>6</v>
      </c>
      <c r="B65" s="23"/>
      <c r="C65" s="46">
        <v>5438.06</v>
      </c>
      <c r="D65" s="14">
        <v>18.5</v>
      </c>
      <c r="E65" s="16">
        <f>C65*D65</f>
        <v>100604.11</v>
      </c>
      <c r="F65" s="38">
        <f>E65*I67</f>
        <v>60362.466</v>
      </c>
      <c r="G65" s="38">
        <f>E65*J67</f>
        <v>40241.644</v>
      </c>
      <c r="H65" s="7"/>
      <c r="I65" s="7"/>
      <c r="J65" s="7"/>
    </row>
    <row r="66" spans="1:10" ht="15">
      <c r="A66" s="23" t="s">
        <v>14</v>
      </c>
      <c r="B66" s="23"/>
      <c r="C66" s="46">
        <v>5438.06</v>
      </c>
      <c r="D66" s="14">
        <v>18.5</v>
      </c>
      <c r="E66" s="16">
        <f>C66*D66</f>
        <v>100604.11</v>
      </c>
      <c r="F66" s="38">
        <f>E66*I67</f>
        <v>60362.466</v>
      </c>
      <c r="G66" s="38">
        <f>E66*J67</f>
        <v>40241.644</v>
      </c>
      <c r="H66" s="7"/>
      <c r="I66" s="7"/>
      <c r="J66" s="7"/>
    </row>
    <row r="67" spans="1:10" ht="60">
      <c r="A67" s="11" t="s">
        <v>15</v>
      </c>
      <c r="B67" s="11"/>
      <c r="C67" s="26"/>
      <c r="D67" s="5"/>
      <c r="E67" s="13"/>
      <c r="F67" s="13"/>
      <c r="G67" s="13"/>
      <c r="H67" s="56"/>
      <c r="I67" s="67">
        <v>0.6</v>
      </c>
      <c r="J67" s="67">
        <v>0.4</v>
      </c>
    </row>
    <row r="68" spans="1:10" ht="15">
      <c r="A68" s="3">
        <v>2021</v>
      </c>
      <c r="B68" s="3"/>
      <c r="C68" s="46">
        <v>5438.08</v>
      </c>
      <c r="D68" s="68">
        <v>50</v>
      </c>
      <c r="E68" s="36">
        <f>C68*D68/12*9+E64/12*3</f>
        <v>229079.0275</v>
      </c>
      <c r="F68" s="12">
        <f>E68*I67</f>
        <v>137447.4165</v>
      </c>
      <c r="G68" s="12">
        <f>E68*J67</f>
        <v>91631.611</v>
      </c>
      <c r="H68" s="36">
        <f>E68-E64</f>
        <v>128474.9175</v>
      </c>
      <c r="I68" s="33">
        <f>H68*I67</f>
        <v>77084.95049999999</v>
      </c>
      <c r="J68" s="34">
        <f>H68*J67</f>
        <v>51389.967000000004</v>
      </c>
    </row>
    <row r="69" spans="1:10" ht="15">
      <c r="A69" s="3">
        <v>2022</v>
      </c>
      <c r="B69" s="3"/>
      <c r="C69" s="26">
        <v>5456.11</v>
      </c>
      <c r="D69" s="68">
        <v>70</v>
      </c>
      <c r="E69" s="34">
        <f>C69*D69/12*9+C68*D68/12*3</f>
        <v>354421.77499999997</v>
      </c>
      <c r="F69" s="15">
        <f>E69*I67</f>
        <v>212653.06499999997</v>
      </c>
      <c r="G69" s="15">
        <f>E69*J67</f>
        <v>141768.71</v>
      </c>
      <c r="H69" s="33">
        <f>E69-E65</f>
        <v>253817.66499999998</v>
      </c>
      <c r="I69" s="33">
        <f>H69*I67</f>
        <v>152290.599</v>
      </c>
      <c r="J69" s="34">
        <f>H69*J67</f>
        <v>101527.06599999999</v>
      </c>
    </row>
    <row r="70" spans="1:10" ht="15">
      <c r="A70" s="3">
        <v>2023</v>
      </c>
      <c r="B70" s="3"/>
      <c r="C70" s="26">
        <v>5456.11</v>
      </c>
      <c r="D70" s="68">
        <v>90</v>
      </c>
      <c r="E70" s="34">
        <f>C70*D70/12*9+C69*D69/12*3</f>
        <v>463769.35</v>
      </c>
      <c r="F70" s="15">
        <f>E70*I67</f>
        <v>278261.61</v>
      </c>
      <c r="G70" s="15">
        <f>E70*J67</f>
        <v>185507.74</v>
      </c>
      <c r="H70" s="33">
        <f>E70-E66</f>
        <v>363165.24</v>
      </c>
      <c r="I70" s="33">
        <f>H70*I67</f>
        <v>217899.144</v>
      </c>
      <c r="J70" s="34">
        <f>H70*J67</f>
        <v>145266.096</v>
      </c>
    </row>
    <row r="71" spans="1:10" ht="15">
      <c r="A71" s="99" t="s">
        <v>22</v>
      </c>
      <c r="B71" s="100"/>
      <c r="C71" s="100"/>
      <c r="D71" s="100"/>
      <c r="E71" s="100"/>
      <c r="F71" s="100"/>
      <c r="G71" s="100"/>
      <c r="H71" s="100"/>
      <c r="I71" s="100"/>
      <c r="J71" s="101"/>
    </row>
    <row r="72" spans="1:10" ht="15">
      <c r="A72" s="23" t="s">
        <v>16</v>
      </c>
      <c r="B72" s="23"/>
      <c r="C72" s="46">
        <v>5078.18</v>
      </c>
      <c r="D72" s="14">
        <v>85.37</v>
      </c>
      <c r="E72" s="16">
        <f>C72*D72</f>
        <v>433524.22660000005</v>
      </c>
      <c r="F72" s="38">
        <f>E72*I75</f>
        <v>260114.53596</v>
      </c>
      <c r="G72" s="38">
        <f>E72*J75</f>
        <v>173409.69064000004</v>
      </c>
      <c r="H72" s="7"/>
      <c r="I72" s="7"/>
      <c r="J72" s="7"/>
    </row>
    <row r="73" spans="1:10" ht="15">
      <c r="A73" s="23" t="s">
        <v>6</v>
      </c>
      <c r="B73" s="23"/>
      <c r="C73" s="46">
        <v>5078.18</v>
      </c>
      <c r="D73" s="14">
        <v>85.37</v>
      </c>
      <c r="E73" s="16">
        <f>C73*D73</f>
        <v>433524.22660000005</v>
      </c>
      <c r="F73" s="38">
        <f>E73*I75</f>
        <v>260114.53596</v>
      </c>
      <c r="G73" s="38">
        <f>E73*J75</f>
        <v>173409.69064000004</v>
      </c>
      <c r="H73" s="7"/>
      <c r="I73" s="7"/>
      <c r="J73" s="7"/>
    </row>
    <row r="74" spans="1:10" ht="15">
      <c r="A74" s="23" t="s">
        <v>14</v>
      </c>
      <c r="B74" s="23"/>
      <c r="C74" s="46">
        <v>5078.18</v>
      </c>
      <c r="D74" s="14">
        <v>85.37</v>
      </c>
      <c r="E74" s="16">
        <f>C74*D74</f>
        <v>433524.22660000005</v>
      </c>
      <c r="F74" s="38">
        <f>E74*I75</f>
        <v>260114.53596</v>
      </c>
      <c r="G74" s="38">
        <f>E74*J75</f>
        <v>173409.69064000004</v>
      </c>
      <c r="H74" s="7"/>
      <c r="I74" s="7"/>
      <c r="J74" s="7"/>
    </row>
    <row r="75" spans="1:10" ht="60">
      <c r="A75" s="11" t="s">
        <v>15</v>
      </c>
      <c r="B75" s="11"/>
      <c r="C75" s="26"/>
      <c r="D75" s="5"/>
      <c r="E75" s="13"/>
      <c r="F75" s="13"/>
      <c r="G75" s="13"/>
      <c r="H75" s="56"/>
      <c r="I75" s="67">
        <v>0.6</v>
      </c>
      <c r="J75" s="67">
        <v>0.4</v>
      </c>
    </row>
    <row r="76" spans="1:10" ht="15">
      <c r="A76" s="3">
        <v>2021</v>
      </c>
      <c r="B76" s="3"/>
      <c r="C76" s="46">
        <v>5078.18</v>
      </c>
      <c r="D76" s="68">
        <v>125</v>
      </c>
      <c r="E76" s="36">
        <f>C76*D76/12*9+E72/12*3</f>
        <v>584460.43165</v>
      </c>
      <c r="F76" s="12">
        <f>E76*I75</f>
        <v>350676.25899</v>
      </c>
      <c r="G76" s="12">
        <f>E76*J75</f>
        <v>233784.17266000004</v>
      </c>
      <c r="H76" s="36">
        <f>E76-E72</f>
        <v>150936.20505</v>
      </c>
      <c r="I76" s="33">
        <f>H76*I75</f>
        <v>90561.72303</v>
      </c>
      <c r="J76" s="34">
        <f>H76*J75</f>
        <v>60374.482019999996</v>
      </c>
    </row>
    <row r="77" spans="1:10" ht="15">
      <c r="A77" s="3">
        <v>2022</v>
      </c>
      <c r="B77" s="3"/>
      <c r="C77" s="26">
        <v>5011.02</v>
      </c>
      <c r="D77" s="68">
        <v>140</v>
      </c>
      <c r="E77" s="34">
        <f>C77*D77/12*9+C76*D76/12*3</f>
        <v>684850.225</v>
      </c>
      <c r="F77" s="15">
        <f>E77*I75</f>
        <v>410910.13499999995</v>
      </c>
      <c r="G77" s="15">
        <f>E77*J75</f>
        <v>273940.09</v>
      </c>
      <c r="H77" s="33">
        <f>E77-E73</f>
        <v>251325.99839999992</v>
      </c>
      <c r="I77" s="33">
        <f>H77*I75</f>
        <v>150795.59903999994</v>
      </c>
      <c r="J77" s="34">
        <f>H77*J75</f>
        <v>100530.39935999998</v>
      </c>
    </row>
    <row r="78" spans="1:10" ht="15">
      <c r="A78" s="3">
        <v>2023</v>
      </c>
      <c r="B78" s="3"/>
      <c r="C78" s="26">
        <v>5011.02</v>
      </c>
      <c r="D78" s="68">
        <v>160</v>
      </c>
      <c r="E78" s="34">
        <f>C78*D78/12*9+C77*D77/12*3</f>
        <v>776708.1000000001</v>
      </c>
      <c r="F78" s="15">
        <f>E78*I75</f>
        <v>466024.86000000004</v>
      </c>
      <c r="G78" s="15">
        <f>E78*J75</f>
        <v>310683.24000000005</v>
      </c>
      <c r="H78" s="33">
        <f>E78-E74</f>
        <v>343183.87340000004</v>
      </c>
      <c r="I78" s="33">
        <f>H78*I75</f>
        <v>205910.32404</v>
      </c>
      <c r="J78" s="34">
        <f>H78*J75</f>
        <v>137273.54936000003</v>
      </c>
    </row>
    <row r="79" spans="1:10" ht="15">
      <c r="A79" s="99" t="s">
        <v>23</v>
      </c>
      <c r="B79" s="100"/>
      <c r="C79" s="100"/>
      <c r="D79" s="100"/>
      <c r="E79" s="100"/>
      <c r="F79" s="100"/>
      <c r="G79" s="100"/>
      <c r="H79" s="100"/>
      <c r="I79" s="100"/>
      <c r="J79" s="101"/>
    </row>
    <row r="80" spans="1:10" ht="15">
      <c r="A80" s="23" t="s">
        <v>16</v>
      </c>
      <c r="B80" s="23"/>
      <c r="C80" s="46">
        <v>2009.97</v>
      </c>
      <c r="D80" s="14">
        <v>71.14</v>
      </c>
      <c r="E80" s="16">
        <f>C80*D80</f>
        <v>142989.2658</v>
      </c>
      <c r="F80" s="38">
        <f>E80*I83</f>
        <v>85793.55948</v>
      </c>
      <c r="G80" s="38">
        <f>E80*J83</f>
        <v>57195.70632</v>
      </c>
      <c r="H80" s="7"/>
      <c r="I80" s="7"/>
      <c r="J80" s="7"/>
    </row>
    <row r="81" spans="1:10" ht="15">
      <c r="A81" s="23" t="s">
        <v>6</v>
      </c>
      <c r="B81" s="23"/>
      <c r="C81" s="46">
        <v>2009.97</v>
      </c>
      <c r="D81" s="14">
        <v>71.14</v>
      </c>
      <c r="E81" s="16">
        <f>C81*D81</f>
        <v>142989.2658</v>
      </c>
      <c r="F81" s="38">
        <f>E81*I83</f>
        <v>85793.55948</v>
      </c>
      <c r="G81" s="38">
        <f>E81*J83</f>
        <v>57195.70632</v>
      </c>
      <c r="H81" s="7"/>
      <c r="I81" s="7"/>
      <c r="J81" s="7"/>
    </row>
    <row r="82" spans="1:10" ht="15">
      <c r="A82" s="23" t="s">
        <v>14</v>
      </c>
      <c r="B82" s="23"/>
      <c r="C82" s="46">
        <v>2009.97</v>
      </c>
      <c r="D82" s="14">
        <v>71.14</v>
      </c>
      <c r="E82" s="16">
        <f>C82*D82</f>
        <v>142989.2658</v>
      </c>
      <c r="F82" s="38">
        <f>E82*I83</f>
        <v>85793.55948</v>
      </c>
      <c r="G82" s="38">
        <f>E82*J83</f>
        <v>57195.70632</v>
      </c>
      <c r="H82" s="7"/>
      <c r="I82" s="7"/>
      <c r="J82" s="7"/>
    </row>
    <row r="83" spans="1:10" ht="60">
      <c r="A83" s="11" t="s">
        <v>15</v>
      </c>
      <c r="B83" s="11"/>
      <c r="C83" s="26"/>
      <c r="D83" s="5"/>
      <c r="E83" s="13"/>
      <c r="F83" s="13"/>
      <c r="G83" s="13"/>
      <c r="H83" s="56"/>
      <c r="I83" s="67">
        <v>0.6</v>
      </c>
      <c r="J83" s="67">
        <v>0.4</v>
      </c>
    </row>
    <row r="84" spans="1:10" ht="15">
      <c r="A84" s="3">
        <v>2021</v>
      </c>
      <c r="B84" s="3"/>
      <c r="C84" s="46">
        <v>2009.97</v>
      </c>
      <c r="D84" s="68">
        <v>177.85</v>
      </c>
      <c r="E84" s="36">
        <f>C84*D84/12*9+E80/12*3</f>
        <v>303852.189825</v>
      </c>
      <c r="F84" s="12">
        <f>E84*I83</f>
        <v>182311.313895</v>
      </c>
      <c r="G84" s="12">
        <f>E84*J83</f>
        <v>121540.87593000001</v>
      </c>
      <c r="H84" s="36">
        <f>E84-E80</f>
        <v>160862.92402500001</v>
      </c>
      <c r="I84" s="33">
        <f>H84*I83</f>
        <v>96517.754415</v>
      </c>
      <c r="J84" s="34">
        <f>H84*J83</f>
        <v>64345.16961000001</v>
      </c>
    </row>
    <row r="85" spans="1:10" ht="15">
      <c r="A85" s="3">
        <v>2022</v>
      </c>
      <c r="B85" s="3"/>
      <c r="C85" s="26">
        <v>2077.94</v>
      </c>
      <c r="D85" s="68">
        <v>200</v>
      </c>
      <c r="E85" s="34">
        <f>C85*D85/12*9+C84*D84/12*3</f>
        <v>401059.291125</v>
      </c>
      <c r="F85" s="15">
        <f>E85*I83</f>
        <v>240635.57467499998</v>
      </c>
      <c r="G85" s="15">
        <f>E85*J83</f>
        <v>160423.71645</v>
      </c>
      <c r="H85" s="33">
        <f>E85-E81</f>
        <v>258070.025325</v>
      </c>
      <c r="I85" s="33">
        <f>H85*I83</f>
        <v>154842.01519499999</v>
      </c>
      <c r="J85" s="34">
        <f>H85*J83</f>
        <v>103228.01013000001</v>
      </c>
    </row>
    <row r="86" spans="1:10" ht="15">
      <c r="A86" s="3">
        <v>2023</v>
      </c>
      <c r="B86" s="3"/>
      <c r="C86" s="26">
        <v>2077.94</v>
      </c>
      <c r="D86" s="68">
        <v>250</v>
      </c>
      <c r="E86" s="34">
        <f>C86*D86/12*9+C85*D85/12*3</f>
        <v>493510.75</v>
      </c>
      <c r="F86" s="15">
        <f>E86*I83</f>
        <v>296106.45</v>
      </c>
      <c r="G86" s="15">
        <f>E86*J83</f>
        <v>197404.30000000002</v>
      </c>
      <c r="H86" s="33">
        <f>E86-E82</f>
        <v>350521.4842</v>
      </c>
      <c r="I86" s="33">
        <f>H86*I83</f>
        <v>210312.89052</v>
      </c>
      <c r="J86" s="34">
        <f>H86*J83</f>
        <v>140208.59368000002</v>
      </c>
    </row>
    <row r="87" spans="1:11" ht="15">
      <c r="A87" s="58"/>
      <c r="B87" s="58"/>
      <c r="C87" s="64"/>
      <c r="D87" s="59"/>
      <c r="E87" s="60"/>
      <c r="F87" s="60"/>
      <c r="G87" s="60"/>
      <c r="H87" s="65"/>
      <c r="I87" s="61"/>
      <c r="J87" s="62"/>
      <c r="K87" s="75"/>
    </row>
    <row r="88" spans="1:10" ht="15">
      <c r="A88" s="63"/>
      <c r="B88" s="63"/>
      <c r="C88" s="64"/>
      <c r="D88" s="59"/>
      <c r="E88" s="60"/>
      <c r="F88" s="60"/>
      <c r="G88" s="60"/>
      <c r="H88" s="65"/>
      <c r="I88" s="65"/>
      <c r="J88" s="60"/>
    </row>
    <row r="89" spans="1:4" ht="15">
      <c r="A89" s="108" t="s">
        <v>10</v>
      </c>
      <c r="B89" s="108"/>
      <c r="C89" s="32"/>
      <c r="D89" s="32"/>
    </row>
    <row r="91" spans="1:11" ht="15" customHeight="1">
      <c r="A91" s="89" t="s">
        <v>25</v>
      </c>
      <c r="B91" s="84"/>
      <c r="C91" s="84"/>
      <c r="D91" s="84"/>
      <c r="E91" s="84"/>
      <c r="F91" s="84"/>
      <c r="G91" s="84"/>
      <c r="K91" s="75"/>
    </row>
    <row r="93" spans="1:11" ht="15">
      <c r="A93" s="75" t="s">
        <v>32</v>
      </c>
      <c r="B93" s="66"/>
      <c r="C93" s="66"/>
      <c r="D93" s="66"/>
      <c r="E93" s="66"/>
      <c r="F93" s="66"/>
      <c r="G93" s="66"/>
      <c r="J93" s="76"/>
      <c r="K93"/>
    </row>
    <row r="94" spans="1:11" ht="15">
      <c r="A94" s="50" t="s">
        <v>33</v>
      </c>
      <c r="K94" s="76"/>
    </row>
    <row r="96" ht="15">
      <c r="A96" t="s">
        <v>34</v>
      </c>
    </row>
    <row r="98" spans="2:9" ht="30.75" customHeight="1">
      <c r="B98" s="111" t="s">
        <v>36</v>
      </c>
      <c r="C98" s="111"/>
      <c r="D98" s="111"/>
      <c r="I98" t="s">
        <v>37</v>
      </c>
    </row>
    <row r="99" spans="11:14" ht="15">
      <c r="K99" s="75"/>
      <c r="L99" s="57"/>
      <c r="M99" s="57"/>
      <c r="N99" s="57"/>
    </row>
    <row r="102" ht="15">
      <c r="K102" s="76"/>
    </row>
    <row r="107" spans="11:14" ht="15">
      <c r="K107" s="75"/>
      <c r="L107" s="57"/>
      <c r="M107" s="57"/>
      <c r="N107" s="57"/>
    </row>
    <row r="108" ht="15">
      <c r="K108" s="77"/>
    </row>
    <row r="109" ht="15">
      <c r="K109" s="77"/>
    </row>
    <row r="110" ht="15">
      <c r="K110" s="77"/>
    </row>
    <row r="115" spans="11:14" ht="15">
      <c r="K115" s="75"/>
      <c r="L115" s="57"/>
      <c r="M115" s="57"/>
      <c r="N115" s="57"/>
    </row>
    <row r="117" ht="15">
      <c r="K117" s="76"/>
    </row>
    <row r="118" ht="15">
      <c r="K118" s="76"/>
    </row>
    <row r="120" spans="1:10" s="66" customFormat="1" ht="15">
      <c r="A120"/>
      <c r="B120"/>
      <c r="C120"/>
      <c r="D120"/>
      <c r="E120"/>
      <c r="F120"/>
      <c r="G120"/>
      <c r="H120"/>
      <c r="I120"/>
      <c r="J120"/>
    </row>
    <row r="123" ht="15" customHeight="1"/>
  </sheetData>
  <sheetProtection/>
  <mergeCells count="18">
    <mergeCell ref="B98:D98"/>
    <mergeCell ref="K1:L1"/>
    <mergeCell ref="A79:J79"/>
    <mergeCell ref="A71:J71"/>
    <mergeCell ref="A55:J55"/>
    <mergeCell ref="H5:J5"/>
    <mergeCell ref="A89:B89"/>
    <mergeCell ref="A63:J63"/>
    <mergeCell ref="E5:E6"/>
    <mergeCell ref="A47:J47"/>
    <mergeCell ref="A15:J15"/>
    <mergeCell ref="A23:J23"/>
    <mergeCell ref="A36:J36"/>
    <mergeCell ref="A4:J4"/>
    <mergeCell ref="A5:A6"/>
    <mergeCell ref="B5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0" r:id="rId1"/>
  <headerFooter>
    <oddFooter>&amp;L(TA-1833)&amp;C&amp;P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Dabas resursu nodokļa likumā</dc:title>
  <dc:subject>Anotācijas pielikums</dc:subject>
  <dc:creator>Kristīne Gāga</dc:creator>
  <cp:keywords/>
  <dc:description>67026518, kristine.gaga@varam.gov.lv</dc:description>
  <cp:lastModifiedBy>Anna Putane</cp:lastModifiedBy>
  <cp:lastPrinted>2020-09-28T10:16:33Z</cp:lastPrinted>
  <dcterms:created xsi:type="dcterms:W3CDTF">2016-08-19T07:31:39Z</dcterms:created>
  <dcterms:modified xsi:type="dcterms:W3CDTF">2020-09-28T10:16:38Z</dcterms:modified>
  <cp:category/>
  <cp:version/>
  <cp:contentType/>
  <cp:contentStatus/>
</cp:coreProperties>
</file>