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Projekti\2020\Zinojums_MK_neizpildes_2020\"/>
    </mc:Choice>
  </mc:AlternateContent>
  <bookViews>
    <workbookView xWindow="-105" yWindow="-105" windowWidth="30930" windowHeight="16890" activeTab="1"/>
  </bookViews>
  <sheets>
    <sheet name="1.pielikums" sheetId="18" r:id="rId1"/>
    <sheet name="2.pielikums" sheetId="19" r:id="rId2"/>
  </sheets>
  <definedNames>
    <definedName name="_xlnm.Print_Titles" localSheetId="0">'1.pielikums'!$6:$7</definedName>
    <definedName name="_xlnm.Print_Titles" localSheetId="1">'2.pielikums'!$6:$7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9" l="1"/>
  <c r="C8" i="18"/>
  <c r="C42" i="19" l="1"/>
  <c r="C54" i="19" l="1"/>
  <c r="C9" i="19" l="1"/>
  <c r="C135" i="19" s="1"/>
  <c r="C28" i="19" l="1"/>
  <c r="C24" i="19"/>
  <c r="C22" i="19"/>
  <c r="C19" i="19"/>
  <c r="C18" i="19" s="1"/>
  <c r="C88" i="18"/>
  <c r="C39" i="18"/>
  <c r="C32" i="18" s="1"/>
  <c r="C28" i="18"/>
  <c r="C25" i="18"/>
  <c r="C20" i="18"/>
  <c r="C9" i="18"/>
  <c r="C19" i="18" l="1"/>
  <c r="C70" i="19"/>
  <c r="C65" i="19"/>
  <c r="C60" i="19" s="1"/>
  <c r="C59" i="19" l="1"/>
  <c r="C125" i="19"/>
  <c r="C120" i="19"/>
  <c r="C119" i="19" s="1"/>
  <c r="C117" i="19"/>
  <c r="C116" i="19"/>
  <c r="C108" i="19"/>
  <c r="C105" i="19"/>
  <c r="C100" i="19"/>
  <c r="C93" i="19"/>
  <c r="C92" i="19"/>
  <c r="C113" i="19" l="1"/>
  <c r="C91" i="19" s="1"/>
  <c r="C50" i="19"/>
  <c r="C49" i="19" s="1"/>
  <c r="C38" i="19" l="1"/>
  <c r="C14" i="19" l="1"/>
  <c r="C11" i="18"/>
  <c r="C149" i="19" l="1"/>
  <c r="C144" i="19"/>
  <c r="C85" i="19" l="1"/>
  <c r="C147" i="19" s="1"/>
  <c r="C41" i="19"/>
  <c r="C141" i="19" l="1"/>
  <c r="C89" i="19"/>
  <c r="C148" i="19" s="1"/>
  <c r="C80" i="19"/>
  <c r="C146" i="19" s="1"/>
  <c r="C72" i="19"/>
  <c r="C145" i="19" s="1"/>
  <c r="C143" i="19"/>
  <c r="C142" i="19"/>
  <c r="C37" i="19"/>
  <c r="C35" i="19" s="1"/>
  <c r="C140" i="19" s="1"/>
  <c r="C34" i="19"/>
  <c r="C30" i="19" s="1"/>
  <c r="C139" i="19" s="1"/>
  <c r="C138" i="19"/>
  <c r="C77" i="18"/>
  <c r="C103" i="18" s="1"/>
  <c r="C62" i="18"/>
  <c r="C101" i="18" s="1"/>
  <c r="C96" i="18"/>
  <c r="C97" i="18"/>
  <c r="C104" i="18"/>
  <c r="C72" i="18"/>
  <c r="C66" i="18" s="1"/>
  <c r="C102" i="18" s="1"/>
  <c r="C59" i="18"/>
  <c r="C53" i="18"/>
  <c r="C51" i="18"/>
  <c r="C50" i="18"/>
  <c r="C48" i="18"/>
  <c r="C99" i="18"/>
  <c r="C136" i="19" l="1"/>
  <c r="C98" i="18"/>
  <c r="C40" i="18"/>
  <c r="C100" i="18" l="1"/>
  <c r="C137" i="19"/>
  <c r="C150" i="19" s="1"/>
  <c r="C151" i="19" s="1"/>
  <c r="C105" i="18"/>
  <c r="C106" i="18" l="1"/>
</calcChain>
</file>

<file path=xl/sharedStrings.xml><?xml version="1.0" encoding="utf-8"?>
<sst xmlns="http://schemas.openxmlformats.org/spreadsheetml/2006/main" count="479" uniqueCount="363">
  <si>
    <t>euro</t>
  </si>
  <si>
    <r>
      <t xml:space="preserve">Prognozētā neapguve, </t>
    </r>
    <r>
      <rPr>
        <b/>
        <i/>
        <sz val="10"/>
        <rFont val="Times New Roman"/>
        <family val="1"/>
        <charset val="186"/>
      </rPr>
      <t>euro</t>
    </r>
  </si>
  <si>
    <t>Piezīmes</t>
  </si>
  <si>
    <t>KOPĀ:</t>
  </si>
  <si>
    <t>Pasākums/komentārs</t>
  </si>
  <si>
    <t xml:space="preserve">24.00.00 “Statistiskās informācijas nodrošināšana” </t>
  </si>
  <si>
    <t>12. Ekonomikas ministrija</t>
  </si>
  <si>
    <t>26.01.00 "Iekšējais tirgus un patērētāju tiesību aizsardzība"</t>
  </si>
  <si>
    <t>28.00.00 "Ārējās ekonomiskās politikas ieviešana"</t>
  </si>
  <si>
    <t>30.00.00 "Tūrisma politikas ieviešana"</t>
  </si>
  <si>
    <t>29.02.00 "Elektroenerģijas lietotāju atbalsts"</t>
  </si>
  <si>
    <t>97.00.00 "Nozaru vadība un politikas plānošana"</t>
  </si>
  <si>
    <t>33.00.00 "Ekonomikas attīstības programma"</t>
  </si>
  <si>
    <t>T.sk. 2021.gada tautas skaitīšanas sagatavošanas ietvaros 7000 euro.</t>
  </si>
  <si>
    <t>T.sk. prioritārā pasākuma ietvaros piešķirto līdzekļu ar diasporu saistītiem pasākumiem 75000 euro apmērā.</t>
  </si>
  <si>
    <t>21. Vides aizsardzības un reģionālās aizsardzības ministrija</t>
  </si>
  <si>
    <t>21.01.00. Fonda darbības nodrošinājums</t>
  </si>
  <si>
    <t>Fonda darbības nodrošinājumā komandējuma izdevumiem, izdevumiem pakalpojumiem prognozēta ekonomija Covid-19 izraisīto apstākļu ietekmē.</t>
  </si>
  <si>
    <t>21.02.00. Vides aizsardzības projekti</t>
  </si>
  <si>
    <t xml:space="preserve"> Vides aizsardzības projektost tika atcelti sākotnēji plānotie projektu konkursi; uzlabojoties Covid-19 situācijai, tika sagatavoti un izsludināti izmainītie nosacījumi, bet aktivitātes iespējams uzsākt 2020.gada rudenī ar nobeigumu 2021.gada augustā/septembrī.</t>
  </si>
  <si>
    <t>21.20.00. Iemaksas starptautiskajās organizācijās</t>
  </si>
  <si>
    <t>Nodrošināt Latvijas iemaksas starptautiskajās organizācijās.
Iespējamā līdzekļu ekonomija galvenokārt saistīta ar EMCWF iemaksas apjomu pozīcijā “RMDCN Data Network”, kas ir atkarīga no šī pasākuma īstenošanas iepriekšējā periodā un ir grūti prognozējama. Iemaksu apjoma samazināšana saistīta arī ar Apvienoto Nāciju Organizācijas (ANO) iemaksu skalas koeficienta izmaiņām. Tāpat nelielu iemaksu apjoma ekonomiju  veido valūtas kursa svārstības.</t>
  </si>
  <si>
    <t>23.01.00 Valsts vides dienests</t>
  </si>
  <si>
    <t>Prognozētā ekonomija izdevumos degvielai  (15 044 euro) sakarā ar cenu samazinājumu un izdevumos ārvalstu komandējumiem (17 027 euro) sakarā ar Covid-19 iespaidā izveidojušos situāciju</t>
  </si>
  <si>
    <t>23.02.00 Vides pārraudzības valsts birojs</t>
  </si>
  <si>
    <t xml:space="preserve">Prognozētā ekonomija ārvalstu komandējumu izdevumos ( 2 576 euro)  saistībā ar ārkārtas COVID apstākļiem; atlīdzības izdevumu neizpilde (20 141 euro), jo sakarā ar  darbinieku ilgstošu darbnespēju un prombūtni nav iespējams atrast darbiniekus uz noteiktu laiku.  No 01.10.2020. VPVB ir aizpildīta ierēdņa amata vieta uz noteiktu laiku atklātā konkursa rezultātā. </t>
  </si>
  <si>
    <t xml:space="preserve">24.09.00 Atbalsts biedrībai "Pedas LV" Lielās talkas nodrošināšanai </t>
  </si>
  <si>
    <t>Prognozēts finanšu līdzekļu ietaupījums izdevumos rudens talkai  ( ārvalstu komandējums) saistībā ar Covid-19 pandēmiju.</t>
  </si>
  <si>
    <t xml:space="preserve">28.00.00 “Meteroloģija un bīstamo atkritumu pārvaldība” </t>
  </si>
  <si>
    <t xml:space="preserve">Prognozētā neizpilde saistīta ar Covid-19 pandēmijas dēļ atceltajiem pasākumiem, ārvalstu komandējumiem, kā arī  saistīta ar izmaiņām iepirkumu īstenošanas grafikos </t>
  </si>
  <si>
    <t>30.00.00 Attīstības nacionālie atbalsta instrumenti</t>
  </si>
  <si>
    <t>32.00.00 Valsts reģionālās attīstibas politikas īstenošana</t>
  </si>
  <si>
    <t>Prognozēta ekonomija izdevumiem komandējumiem 2020.gadā saistībā ar ārkārtējās situācijas laikā noteiktajiem ierobežojumiem</t>
  </si>
  <si>
    <t>97.00.00 Nozaru vadība un politikas plānošana</t>
  </si>
  <si>
    <t>Prognozētā ekonomija kopā 31 779 euro, tajā skaitā  komandējuma izdevumos samazinājums 26 560 euro saistībā ar ārkārtas situāciju valstī un izdevumos degvielai  5 219 euro sakarā ar cenu kritumu.</t>
  </si>
  <si>
    <t>Preču un pakalpojumu izdevumos inventāra un biroja preču iegādes līdzekļu ekonomija</t>
  </si>
  <si>
    <t xml:space="preserve">Preču un pakalpojumu izdevumiem paredzētais finansējums 4 209 euro apmērā prioritāri būtiskāk nepieciešams novecojušas datortehnikas nomaiņai, lai nodrošinātu darbinieku attālināto darbu ārkārtas apstākļos.  </t>
  </si>
  <si>
    <t xml:space="preserve">Valsts reģionālās attīstības aģentūras uzturēšanas izdevumos preču un pakalpojumu līdzekļu ekonomija </t>
  </si>
  <si>
    <t xml:space="preserve">Pasākumā "Valsts informācijas un komunikācijas tehnoloģiju (IKT) pārvaldības organizatoriskā modeļa ieviešana" uzturēšanas izdevumi nepieciešami, lai nodrošinātu serveru iegādi attālinātā darba nodrošināšanai 61 940 euro apmērā, lai  nodrošinātu atlaišanas pabalstu izmaksu kompensāciju 26 602 euro apmērā.  </t>
  </si>
  <si>
    <t xml:space="preserve">
Preču un pakalpojumu izdevumi inventāra iegādei </t>
  </si>
  <si>
    <t>10. Aizsardzības ministrija</t>
  </si>
  <si>
    <t>Izdevumu samazinājums publiskajiem pasākumiem, iestādes uzturēšanai, militārajām mācībām, ārvalstu komandējumiem, starptautisko operāciju uzturēšanai un atsevišķu iegāžu finansējumam</t>
  </si>
  <si>
    <t>22.12.00. Nacionālo bruņoto spēku uzturēšana</t>
  </si>
  <si>
    <t>12.00.00. Kara muzejs</t>
  </si>
  <si>
    <t>Izdevumu samazinājums publiskajiem pasākumiem un ārvalstu komandējumiem</t>
  </si>
  <si>
    <t>28.00.00. Ģeodēzija un kartogrāfija</t>
  </si>
  <si>
    <t>Izdevumu samazinājums ārvalstu komandējumiem, reprezentācijas pasākumiem un mācībām</t>
  </si>
  <si>
    <t>30.00.00. Valsts aizsardzības politikas realizācija</t>
  </si>
  <si>
    <t xml:space="preserve">Izdevumu samazinājums ārvalstu komandējumiem, reprezentācijas pasākumiem </t>
  </si>
  <si>
    <t>33.00.00. Aizsardzības īpašumu pārvaldīšana</t>
  </si>
  <si>
    <t>Izdevumu samazinājums ārvalstu komandējumiem, administratīvajiem pasākumiem, komunālajiem maksājumiem un inventāra iegādei</t>
  </si>
  <si>
    <t>34.00.00. Jaunsardzes centrs</t>
  </si>
  <si>
    <t>Izdevumu samazinājums pasākumiem, kas saistīti ar jauniešu iesaisti (nometnes, pārgājieni, sporta sacensības u.c.)</t>
  </si>
  <si>
    <t>97.00.00. Nozaru vadība un politikas plānošana</t>
  </si>
  <si>
    <t>Izdevumu samazinājums kvalifikācijas celšanai  plānotajiem izdevumiem</t>
  </si>
  <si>
    <t>11. Ārlietu ministrija</t>
  </si>
  <si>
    <t>01.04.00 "Diplomātiskās misijas ārvalstīs"</t>
  </si>
  <si>
    <t>06.00.00 "Latvijas institūts"</t>
  </si>
  <si>
    <t xml:space="preserve">97.00.00 “Nozaru vadība un politikas plānošana” </t>
  </si>
  <si>
    <t>01.06.00 "Konsulārais nodrošinājums"</t>
  </si>
  <si>
    <t>13. Finanšu ministrija</t>
  </si>
  <si>
    <t>33.00.00  "Valsts ieņēmumu un muitas politikas nodrošināšana"</t>
  </si>
  <si>
    <t xml:space="preserve">Atcelti darba braucieni un komandējumi. </t>
  </si>
  <si>
    <t>Klientu apkalpošanas pārtraukšana VID klientu apkalpošanas centros (ekonomija apsaimniekošanas izdevumos).</t>
  </si>
  <si>
    <t>Ievērojami samazinājies VID veikto pārbaužu skaits pie nodokļu maksātājiem, veidojas ietaupījums degvielas izdevumiem.</t>
  </si>
  <si>
    <t>Nenotiek šaušanas treniņi.</t>
  </si>
  <si>
    <t>Prioritārā pasākuma "Noziedzīgi iegūtu līdzekļu legalizācijas un terorisma finansēšanas risku ierobežošana" ietvaros nenotiek plānotie mācību pasākumi.</t>
  </si>
  <si>
    <t>Prioritārā pasākuma "Analītiskās kapacitātes stiprināšana nodokļu ieņēmumu, riska vadības un nodokļu maksātāju segmentēšanas jomās" ietvaros nenotiek plānotie mācību pasākumi.</t>
  </si>
  <si>
    <t>Prioritārā pasākuma "Čeku loterijas īstenošana ēnu ekonomikas mazināšana riskantākajās nozarēs" ietvaros netiks veikta mobilās aplikācijas izstrāde (60 083 euro) un netiks veikts iepirkums "Čeku loterijas publicitātes nodrošināšana" (78 650 euro).</t>
  </si>
  <si>
    <t xml:space="preserve">29.00.00 “Fiskālās disciplīnas padomes darbības nodrošināšana” </t>
  </si>
  <si>
    <t>31.01.00 "Budžeta izpilde"</t>
  </si>
  <si>
    <t>Atcelti darba braucieni un komandējumi. Nenotika mācību pasākumi, veidojas samazinājums par komunālajiem izdevumiem (apkure, ūdens, elektrība, atkritumi u.c.), saimnieciskajiem pakalpojumiem (kafijas pauzes, paklāju noma, krēslu tīrīšana u.c.), neiegādātām kancelejas precēm, inventāra un biroja precēm.</t>
  </si>
  <si>
    <t>Izveidojusies ekonomija, ņemot vērā pieņemtos lēmumus par Valsts kases grāmatvedības pakalpojuma sniegšanas VID uzsākšanu ne ātrāk kā no š.g.11. augusta.</t>
  </si>
  <si>
    <t xml:space="preserve">32.00.00 “Iepirkumu uzraudzības birojs” </t>
  </si>
  <si>
    <t>Prioritārā pasākuma "Iepirkumu uzraudzības biroja un Izložu un azartspēļu uzraudzības inspekcijas darbības spēju stiprināšana, ieskaitot pakalpojumu un  procesu modernizēšanu un pilnveidošanu" ietvaros ir izveidojusies ekonomija iepirkumu rezultātā no dažādiem īstenotiem pasākumiem (līgumi noslēgti par mazākām summām nekā plānots) (8 300 euro), netiks veikts iepirkums "Biroja vadlīniju un skaidrojumu strukturēšana un izvietošana IUB tīmekļvietnē", jo IUB ir izveidojis jaunu tīmekļvietni Valsts kancelejas pilotprojekta par tīmekļvietņu vienoto platformu ietvaros (5 000 euro), kā arī komandējuma izdevumiem (6 900 euro) un netiks organizēta konference, t.sk., netiks pasūtīti reprezentācijas materiāli (kopā 11 800 euro).</t>
  </si>
  <si>
    <t>Plānota ekonomija higiēnas preču iegādes izdevumos, jo daļa darbinieku strādā attālināti un faktiskā vajadzība pēc šīm precēm ir samazinājusies (2 500 euro).</t>
  </si>
  <si>
    <t>39.02.00 "Izložu un azartspēļu organizēšanas un norises uzraudzība"</t>
  </si>
  <si>
    <t>Atcelti komandējumi  un darba braucieni (ārvalstu un iekšzemes), ekonomija  biroja preču un degvielas iegādei</t>
  </si>
  <si>
    <t>Prioritārā pasākuma "Izložu un azartspēļu uzraudzības inspekcijas darbības spēju stiprināšana, ieskaitot pakalpojumu un procesu modernizēšanu un pilnveidošanu".</t>
  </si>
  <si>
    <t>Prioritārā pasākuma “Noziedzīgi iegūtu līdzekļu legalizācijas un terorisma finansēšanas risku ierobežošana”</t>
  </si>
  <si>
    <t>41.13.00 “Finansējums VAS "Valsts nekustamie īpašumi" īstenojamiem projektiem un pasākumiem"</t>
  </si>
  <si>
    <t xml:space="preserve">Izveidojusies ekonomija saistībā ar būvdarbu kavēšanos Padomju okupācijas upuru piemiņas memoriāla kompleksa būvniecībā. </t>
  </si>
  <si>
    <t>Jautājums par būvdarbu pabeigšanai nepieciešamā finansējuma piešķiršanu 2021.gadā tiks virzīts kā priekšlikums izmaiņām likumprojekta “Par valsts budžetu 2021.gadam” izskatīšanā 2.lasījumā (kā finansējuma avots - VAS "Latvijas Loto" dividendes, palielinot ieņēmumu prognozes), vienlaicīgi nosakot būvdarbu pabeigšanas termiņu.</t>
  </si>
  <si>
    <t>Izveidojusies ekonomija saistībā ar būvdarbu kavēšanos robežšķērsošanas vietu “Silene” un “Pāternieki” rekonstrukcijai.</t>
  </si>
  <si>
    <t>Piešķirts papildus finansējums 2021.gadā.</t>
  </si>
  <si>
    <t>Izveidojusies ekonomija saistībā ar būvdarbu kavēšanos ēkas Rīgā, Smilšu ielā 1 (liters Nr.005) rekonstrukcijai</t>
  </si>
  <si>
    <t>Izveidojusies ekonomija stipendijām, jo izdevumi ir mazāki kā sākotnēji plānots.</t>
  </si>
  <si>
    <t>Dažādu vienreizēju izdevumu samazinājums saistībā ar attālināto darba procesu (elektrība, kancelejas preces, drukas iekārtu izejmateriāli u.c.).</t>
  </si>
  <si>
    <t>Plānota līdzekļu pārdale uz VID atlīdzības izdevumiem, lai nodrošinātu samaksu par virsstundu darbu saistībā ar Covid-19 izraisītās krīzes seku novēršanu.</t>
  </si>
  <si>
    <t>Tiek prognozēta ekonomija sabiedrisko attiecību pakalpojumu un sabiedrības informēšanas nodrošināšanā</t>
  </si>
  <si>
    <t>Plānota līdzekļu pārdale, lai veiktu portatīvo datoru iegādi attālinātā darba organizēšanas iespējām</t>
  </si>
  <si>
    <t>Gadskārtējais maksājums Eiropas Rekonstrukcijas un Attīstības Bankai 2020.gadā ir mazāks kā sākotnēji plānots</t>
  </si>
  <si>
    <t>Atcelti darba braucieni un komandējumi un ārvalstu atašeju kompensāciju faktiskie izdevumi ir mazāki kā sākotnēji plānots</t>
  </si>
  <si>
    <t>14.Iekšlietu ministrija</t>
  </si>
  <si>
    <t>11.01.00 "Pilsonības un migrācijas lietu pārvalde"</t>
  </si>
  <si>
    <r>
      <t xml:space="preserve">Finansējums </t>
    </r>
    <r>
      <rPr>
        <i/>
        <sz val="10"/>
        <color theme="1"/>
        <rFont val="Times New Roman"/>
        <family val="1"/>
        <charset val="186"/>
      </rPr>
      <t>Brexit</t>
    </r>
    <r>
      <rPr>
        <sz val="10"/>
        <color theme="1"/>
        <rFont val="Times New Roman"/>
        <family val="2"/>
        <charset val="186"/>
      </rPr>
      <t xml:space="preserve"> seku likvidēšanai.
</t>
    </r>
  </si>
  <si>
    <t xml:space="preserve">Finansējums netiks apgūts EKK 5000 (izdevumi pamatkapitāla veidošanai), jo pieprasot finansējumu Brexit seku likvidēšanai, PMLP eksperti veica augsta līmeņa potenciālo Uzturēšanās atļauju datu noliktavas atskaišu izmaiņu analīzi un sagatavoja indikatīvu paredzamo izmaksu apmēru. Pakalpojuma līguma ietvaros datu noliktavas pilnveidošanas un uzturēšanas ārpakalpojuma sniedzējam, veicot detalizētu nepieciešamo izmaiņu analīzi tika konstatēts, ka nepieciešamās izmaiņas ir mazāk apjomīgas un attiecīgi realizējamas lētāk.  </t>
  </si>
  <si>
    <t>06.01.00 "Valsts policija"</t>
  </si>
  <si>
    <t>Pasākums "Ceļu satiksmes uzraudzības uzlabošana" (Ministru kabineta 2015.gada 16.novembra rīkojums Nr. 719 "Par finansējuma piešķiršanu Iekšlietu ministrijai pasākumiem, kas saistīti ar ceļu satiksmes uzraudzības uzlabošanu")</t>
  </si>
  <si>
    <t>Finansējums netiks apgūts EKK 1000 (atlīdzība), jo faktiskās izmaksas ir mazākas, kā arī ir 1 vakanta amata vieta.</t>
  </si>
  <si>
    <t>Ilgtermiņa saistību pasākums "Ceļu satiksmes pārkāpumu fiksēšanas tehnisko līdzekļu (fotoradaru) darbības nodrošināšana"</t>
  </si>
  <si>
    <t>Finansējums netiks apgūts EKK 1000 (atlīdzība), jo  faktiskas izmaksas ir mazākas, kā arī ir 10 vakantas amata vietas.</t>
  </si>
  <si>
    <t>2019.gada prioritārais pasākums "Pasākumu plāna noziedzīgi iegūtu līdzekļu legalizācijas un terorisma finansēšanas novēršanai īstenošana   (Moneyval)".
Finansējums netiks apgūts EKK1000 (atlīdzība), jo  faktiskās izmaksas ir mazākas, kā arī ir 2 vakantas amata vietas.</t>
  </si>
  <si>
    <r>
      <t>Pasākuma ietvaros neapgūto finansējumu plānots novirzīt,</t>
    </r>
    <r>
      <rPr>
        <u/>
        <sz val="10"/>
        <color theme="1"/>
        <rFont val="Times New Roman"/>
        <family val="1"/>
        <charset val="186"/>
      </rPr>
      <t xml:space="preserve"> lai nodrošinātu Valsts policijas amatpersonām ar speciālo dienesta pakāpi pabalsta pēc katriem pieciem nepārtrauktiem izdienas gadiem izmaksu. </t>
    </r>
    <r>
      <rPr>
        <sz val="10"/>
        <color theme="1"/>
        <rFont val="Times New Roman"/>
        <family val="1"/>
        <charset val="186"/>
      </rPr>
      <t xml:space="preserve">
Valsts policijas amatpersonām ar speciālo dienesta pakāpi pabalsta pēc katriem pieciem nepārtrauktiem izdienas gadiem izmaksai nepieciešamā finansējuma aprēķins tika veikts pamatojoties uz 2019.gadā noteiktajām mēnešalgām, bet no 2020.gada Iekšlietu sistēmas iestāžu amatpersonām ar speciālo dienesta pakāpi tika palielinātas mēnešalgas, līdz ar to izdienas pabalstu izmaksai plānotais finansējuma apmērs ir nepietiekams</t>
    </r>
  </si>
  <si>
    <t>42.00.00 "Iekšējās drošības biroja darbība"</t>
  </si>
  <si>
    <t>Formas tērpu iegādes izdevumi   un operatīvās tehnikas iepirkuma veikšana (informācija klasificēta) (EKK 2000 (izdevumi precēm un pakalpojumiem).
 Līdz ar grozījumiem Iekšlietu ministrijas centralizēto iepirkumu plānā 2020.gadam un iepirkumu izsludināšanas laika grafika nobīdi, iepirkuma “Formas tērpu iegāde” izsludināšana paredzēta tikai 2020. gada oktobrī un iepirkuma līguma noslēgšana plānota 2020.  gada decembrī, līdz ar to formas tērpu izgatavošana un apmaksas veikšana prognozējama tikai 2021. gadā
Atbilstoši novērotajām tehnoloģiju attīstību un cenu samazināšanās tendencēm, kā arī iespējamās ražotāju piegāžu aizkavēšanās dēļ atlikta 2020.  gadā sākotnēji paredzētās operatīvās tehnikas iepirkuma veikšana (informācija klasificēta)</t>
  </si>
  <si>
    <r>
      <t xml:space="preserve">Pasākuma ietvaros plānoto finansējumu plānots novirzīt </t>
    </r>
    <r>
      <rPr>
        <u/>
        <sz val="10"/>
        <color theme="1"/>
        <rFont val="Times New Roman"/>
        <family val="1"/>
        <charset val="186"/>
      </rPr>
      <t>Iekšējās drošības biroja atlīdzības izdevumu palielināšanai</t>
    </r>
    <r>
      <rPr>
        <sz val="10"/>
        <color theme="1"/>
        <rFont val="Times New Roman"/>
        <family val="1"/>
        <charset val="186"/>
      </rPr>
      <t xml:space="preserve"> (EKK 1000 (atlīdzība)). 
1. Mēnešalgu koeficientu palielināšanai amatpersonām ar speciālajām dienesta pakāpēm konkurētspējīgas atlīdzības nodrošināšanai; 
2. Piemaksu par personisko darba ieguldījumu un darba kvalitāti piešķiršanai, lai novērtētu amatpersonu sniegto ieguldījumu;
3. Prēmiju par drošsirdīgu un pašaizliedzīgu rīcību, veicot amata (darba, dienesta) pienākumus, piešķiršanai, lai novērtētu amatpersonu, kas piedalījās smago un bīstamo noziegumu atklāšanā un novēršanā. Iekšējās drošības birojs 2020.gadā Latvijas Republikas Prokuratūrai kriminālvajāšanas uzsākšanai ir nodevis 28 lietas, tai skaitā vairākus smagus kukuļošanas gadījumus un noziegumus par konstatētajiem noziedzīgajiem nodarījumiem valsts institūciju dienestā un tautsaimniecībā;
4. Amatpersonām dienesta pienākumu izpildei nepieciešamā formas tērpa iegādes izdevumu kompensācijas izmaksai, ņemot vērā, ka iepriekš paredzētie formas tērpi 2020. gadā netiks izgatavoti laika grafika nobīdes dēļ. </t>
    </r>
  </si>
  <si>
    <t>10.00.00 "Valsts robežsardzes darbība"</t>
  </si>
  <si>
    <t>Ilgtermiņa saistību pasākums "Valsts robežas joslas infrastruktūras izbūve gar Latvijas Republikas un Baltkrievijas  Republikas  robežu" (EKK 5000 (pamatkapitāla veidošana))</t>
  </si>
  <si>
    <t>Plānots 2021.gadā pieprasīt finansējumu no budžeta programmas "Apropriācijas rezerve", lai nodrošinātu valsts robežas infrastruktūras izbūvi</t>
  </si>
  <si>
    <t>Ilgtermiņa saistību pasākums "Valsts robežas joslas infrastruktūras izbūve gar Latvijas Republikas un Krievijas Federācijas  robežu" (EKK 5000 (pamatkapitāla veidošana))</t>
  </si>
  <si>
    <t>Prioritārais pasākums "Latvijas Republikas valsts robežas uzturēšana", apakšpasākums  "Latvijas Republikas valsts robežas uzturēšana" (EKK 2000 (izdevumi precēm un pakalpojumiem)).
Valsts robežas joslas uzkopšanas izdevumi netiek veikti atbilstoši plānotajam.</t>
  </si>
  <si>
    <t>15. Izglītības un zinātnes ministrija</t>
  </si>
  <si>
    <t>01.07.00 Dotācija brīvpusdienu nodrošināšanai 1.,2.,3. un 4. klases izglītojamiem</t>
  </si>
  <si>
    <t>01.08.00 Vispārējās izglītības atbalsta pasākumi</t>
  </si>
  <si>
    <t>Rodas līdzekļu ekonomija metodiskā atbalsta sniegšanai valsts ģimnāzijām 66 920 euro apmērā un no citiem atbalsta apasākumiem vispārējai izglītībai.</t>
  </si>
  <si>
    <t>01.15.00 Sociālā atbalsta programma vispārējās izglītības pedagogiem</t>
  </si>
  <si>
    <t>Atbilstoši saņemtajiem iesniegumiem prognozētā ekonomija 130 000 euro.</t>
  </si>
  <si>
    <t>05.01.00 Zinātniskās darbības nodrošināšana</t>
  </si>
  <si>
    <t>Ekonomija no apstiprinātā finansējuma EKA administrēšanas izdevumiem (komandējumiem) -19 600  euro apmērā.</t>
  </si>
  <si>
    <t>05.12.00 Valsts pētījumu programmas</t>
  </si>
  <si>
    <t xml:space="preserve">Plānota neapguve Valsts pētījumu programmas ietvaros ir 244 671 apmērā. </t>
  </si>
  <si>
    <t>16.00.00 Eiropas Savienības lietas un starptautiskā sadarbība</t>
  </si>
  <si>
    <t xml:space="preserve">Prognozējama ekonomija no komandējumu izdevumiem ir 56 428 euro, tai skaitā no projekta "Konvencijas par Eiropas Universitātes institūta izveidi izpildes nodrošināšanai" -  13 754 euro. </t>
  </si>
  <si>
    <t>25.02.00 "Valsts kultūrkapitāla fonda programmu un projektu konkurs"</t>
  </si>
  <si>
    <t xml:space="preserve">97.00.00 „Nozaru vadība un politikas plānošana”  </t>
  </si>
  <si>
    <t>Preču un pakalpojumu izdevumi (2000.kods) 40 800 euro apmērā samazināti, jo līdzekļi nepieciešamai kapitālajos izdevumos</t>
  </si>
  <si>
    <t>Pārdale nepieciešama, lai nodrošinātu Kultūras ministrijas darbiniekiem attālināto darbu, jo valstī saslimstība ar Covid-19 strauji pieaug un nepieciešams ievērot epidemioloģiskās drošības pasākumus, lai ierobežotu Covid-19 infekcijas izplatību sabiedrībā.</t>
  </si>
  <si>
    <t>22.12.00 "Latvijas valsts simtgades programma"</t>
  </si>
  <si>
    <t>Neapgūtais pasākumu norisei paredzētais finansējums un 100gades biroja uzturēšanas izdevumi</t>
  </si>
  <si>
    <t>18. Labklājības ministrija</t>
  </si>
  <si>
    <t>03. Ministru kabinets</t>
  </si>
  <si>
    <t>01.00.00 "Ministru kabineta darbības nodrošināšana, valsts pārvaldes politika"</t>
  </si>
  <si>
    <t>25. Pārresoru koordinācijas entrs</t>
  </si>
  <si>
    <t xml:space="preserve">01.00.00 "Pārresoru koordinācijas centra darbības nodrošināšana" </t>
  </si>
  <si>
    <t>Konkurētspējas atbalsta pasākumi</t>
  </si>
  <si>
    <t>Pamatlīdzekļu iepirkums vismaz 6 darba staciju, aprīkojuma un programmatūras iegādei attālinātā darba nodrošināšanai. Attālinātā darba nodrošinšanai, martā tika izmantoti personīgie datori. Plānots iegādāties darba stacijas, kas izmantojamas, gan attālinātā darbā gan birojā, nodrošinot ātrāku pāreju uz MK noteikto darba staciju skaitu uz vienu nodarbināto.</t>
  </si>
  <si>
    <t>17. Satiksmes ministrija</t>
  </si>
  <si>
    <t>31.09.00 "Dotācija jauno elektrovilcienu projektam"</t>
  </si>
  <si>
    <t>Finansējumu vēlams novirzīt Satiksmes ministrijas resora vajadzībām ( sabiedriskā transporta zaudējumu segšanai)</t>
  </si>
  <si>
    <t>Prognozētā ekonomija 2020.gadā (izdevumi komandējumiem) saistībā ar ārkārtējās situācijas laikā noteiktiem ierobežojumiem.</t>
  </si>
  <si>
    <t>03.03.00 Juridiskās paklīdzības nodrošināšana</t>
  </si>
  <si>
    <t xml:space="preserve">Komandējuma izdevumu ietaupījums saistībā ar Covid-19 izraisītajiem ierobežojumiem.   Izdevumu samazinājums juridiskās palīdzības sniedzējiem, jo samazinājies pieprasījumu skaits pēc valsts nodrošinātās juridiskās palīdzības un apmaksājamo paziņojumu skaits </t>
  </si>
  <si>
    <t>03.04.00 Tiesu ekspertīžu veikšana</t>
  </si>
  <si>
    <t>Komandējumu izdevumu ietaupījums saistībā ar Covid-19 izraisītajiem ierobežojumiem.</t>
  </si>
  <si>
    <t xml:space="preserve">03.07.00 Uzturlīdzekļu garantiju fonda administrēšana </t>
  </si>
  <si>
    <t xml:space="preserve">Atlīdzības izdevumu ietaupījums sakarā ar neaizpildītām vakancēm </t>
  </si>
  <si>
    <t>06.01.00 Juridisko personu reģistrācija</t>
  </si>
  <si>
    <t>06.03.00 Maksātnespējas procesa pārvaldība</t>
  </si>
  <si>
    <t>Komandējuma izdevumu ietaupījums saistībā ar Covid-19 izraisītajiem ierobežojumiem, izdevumu ietaupījums  tīmekļa vietnes izveidei, lietvedības un IT sistēmu uzturēšanai</t>
  </si>
  <si>
    <t>09.01.00 Valsts valodas aizsardzība</t>
  </si>
  <si>
    <t>Komandējumu un darba braucienu, mācību, biroja preču un transporta izdevumu ietaupījums saistībā ar Covid-19 izraisītajiem ierobežojumiem.</t>
  </si>
  <si>
    <t>09.02.00 Fizisko personu datu aizsardzība</t>
  </si>
  <si>
    <t>Komandējumu izdevumu samazinājums saistībā ar Covid-19 izraisītajiem ierobežojumiem.Atlīdzības izdevumu ietaupījums sakarā ar vakantām amata vietām.</t>
  </si>
  <si>
    <t>09.04.00 Valsts nozīmes pasākumu norises nodrošināšana starptautiskas nozīmes svētvietā Aglonā</t>
  </si>
  <si>
    <t>Izdevumu ietaupījums, ņemot vērā Covid-19 izraisītos ierobežojumus, svētku laikā jevērojot  epidemioloģiskās drošības pasākumus</t>
  </si>
  <si>
    <t>43.00.00 Satversmes aizsardzība</t>
  </si>
  <si>
    <t>Klasificēta informācija</t>
  </si>
  <si>
    <t xml:space="preserve">03.02.00 “Apgabaltiesas un rajonu (pilsētu) tiesas” </t>
  </si>
  <si>
    <t xml:space="preserve">Atlīdzības izdevumu ietaupījums saistībā ar tiesnešu vakancēm un tiesu darbinieku periodiskām vakancēm. </t>
  </si>
  <si>
    <r>
      <t xml:space="preserve">1. Pasta izdevumu palielinājumam </t>
    </r>
    <r>
      <rPr>
        <b/>
        <sz val="10"/>
        <color theme="1"/>
        <rFont val="Times New Roman"/>
        <family val="1"/>
        <charset val="186"/>
      </rPr>
      <t>150 000</t>
    </r>
    <r>
      <rPr>
        <sz val="10"/>
        <color theme="1"/>
        <rFont val="Times New Roman"/>
        <family val="1"/>
        <charset val="186"/>
      </rPr>
      <t xml:space="preserve"> euro. Izdevumu pieaugums saistīts gan ar pasta tarifu palielinājumu, gan ar to, ka Covid-19 pandēmijas rezultātā nav bijis iespējams samazināt pasta sūtījumu skaitu, jo liela daļa jautājumu tiek izskatīti rakstveida procesā. Ņemot vērā to, ka Covid-19 izplatība turpinās, ir prognozējams, ka arī turpmāk, lietās, kur tas ir iespējams un puses piekrīt tās tiks izskatītas rakstveida procesā.
2.Mākoņpakalpojuma licenču atjaunošanai un uzturēšanai </t>
    </r>
    <r>
      <rPr>
        <b/>
        <sz val="10"/>
        <color theme="1"/>
        <rFont val="Times New Roman"/>
        <family val="1"/>
        <charset val="186"/>
      </rPr>
      <t xml:space="preserve">158 469 </t>
    </r>
    <r>
      <rPr>
        <sz val="10"/>
        <color theme="1"/>
        <rFont val="Times New Roman"/>
        <family val="1"/>
        <charset val="186"/>
      </rPr>
      <t xml:space="preserve">euro. Tiesnešiem un tiesu darbiniekiem jānodrošina augsta datu drošība saņemot, nosūtot un apstrādājot dokumentus elektroniski no jebkuras darbstacijas (darba telpās un ārpus darba telpām), tajā skaitā, izvietojot lietojumprogrammatūru, failu sistēmas, e-pastus, intranetu, kā arī citus risinājumus mākonī nepieciešams veikt mākoņpakalpojuma licenču atjaunošanu un uzturēšanu. Šāda iespēja būtiska ir tieši Coviod-19 izplatības laikā, kad ir iespējams nodrošināt efektīvu funkciju izpildi attālinātā režīmā.
3.Portatīvo datoru iegādei (250 gb.) </t>
    </r>
    <r>
      <rPr>
        <b/>
        <sz val="10"/>
        <color theme="1"/>
        <rFont val="Times New Roman"/>
        <family val="1"/>
        <charset val="186"/>
      </rPr>
      <t>300 000</t>
    </r>
    <r>
      <rPr>
        <sz val="10"/>
        <color theme="1"/>
        <rFont val="Times New Roman"/>
        <family val="1"/>
        <charset val="186"/>
      </rPr>
      <t xml:space="preserve"> euro. Lai nodrošinātu tiesnešiem un tiesu darbiniekiem iespēju veikt tiešos darba pienākumus, strādājot attālināti
4.E-lietas ieviešanai datu integrācijas nodrošināšanai </t>
    </r>
    <r>
      <rPr>
        <b/>
        <sz val="10"/>
        <color theme="1"/>
        <rFont val="Times New Roman"/>
        <family val="1"/>
        <charset val="186"/>
      </rPr>
      <t>50 000</t>
    </r>
    <r>
      <rPr>
        <sz val="10"/>
        <color theme="1"/>
        <rFont val="Times New Roman"/>
        <family val="1"/>
        <charset val="186"/>
      </rPr>
      <t xml:space="preserve"> euro.TIS 2 projekta veiksmīgai ieviešanai ir jāuzsāk integrācija ar TIS2 lietvedību, jāintegrē audio - video rīks un šobrīd jānodrošina arī elektronisku dokumentu pievienošanas apjoma salāgošana ar TIS 2. 
5.Valsts vienotās datorizētās zemesgrāmatas papildinājumu izstrādei </t>
    </r>
    <r>
      <rPr>
        <b/>
        <sz val="10"/>
        <color theme="1"/>
        <rFont val="Times New Roman"/>
        <family val="1"/>
        <charset val="186"/>
      </rPr>
      <t>50 000</t>
    </r>
    <r>
      <rPr>
        <sz val="10"/>
        <color theme="1"/>
        <rFont val="Times New Roman"/>
        <family val="1"/>
        <charset val="186"/>
      </rPr>
      <t xml:space="preserve"> euro.VVDZ e-pakalpojumu attīstībai, lai mazinātu nepieciešamību klātienē saņemt apliecinātu izdruku no valsts vienotās datorizētās zemesgrāmatas, kas nodrošina sinhronā procesā E-zīmogotas izdrukas saņemšanu no tīmekļa vietnes  www.zemesgramata.lv, un, lai nodrošinātu iespēju saņemt aktuālus datus par darījumiem ar nekustamajiem īpašumiem, un veiktu precīzu un aktuālu tirgus analīzi nekustamo īpašumu jomā. </t>
    </r>
  </si>
  <si>
    <t xml:space="preserve">Samazinājušies izdevumi juridiskās palīdzības sniedzējiem, jo samazinājies pieprasījumu skaits pēc valsts nodrošinātās juridiskās palīdzības un apmaksājamo paziņojumu skaits </t>
  </si>
  <si>
    <t>Pārdale uz programmu 97.00.00 "Nozaru vadība un politikas plānošana"  50 portatīvo datoru, dokstaciju portatīvajiem datoriem un monitoru iegādei. lai nodrošinātu attālināta darba iespējas Covid-19 atkārtotas pandēmijas gadījumā, kā arī iespējas nodarbinātajiem strādāt attālināti</t>
  </si>
  <si>
    <t xml:space="preserve">03.04.00 “Tiesu ekspertīžu veikšana” </t>
  </si>
  <si>
    <t>Komandējumu izdevumu ietaupījums saistībā ar Covid izraisītajiem ierobežojumiem.</t>
  </si>
  <si>
    <t>Izdevumu ietaupījums  tīmekļa vietnes izveidei, lietvedības un IT sistēmu uzturēšanai</t>
  </si>
  <si>
    <t>Piecu portatīvo datoru iegāde, lai nodrošinātu attālināta darba iespējas Covid-19 atkārtotas pandēmijas gadījumā, kā arī iespējas nodarbinātajiem turpmāk strādāt attālināti.</t>
  </si>
  <si>
    <t>Pārdale uz apakšprogrammu 03.01.00 “Tiesu administrēšana” , lai nodrošinātu Elektroniskās maksātnespējas uzskaites sistēmas savietojamību ar Valsts ieņēmumu dienesta konta reģistru. Atbilstoši ārējam normatīvajam regulējumam, gan Maksātnespējas kontroles dienestam, gan maksātnespējas procesa administratoriem ir likumīgas tiesības iegūt VID kontu reģistrā iekļautās ziņas, bet nav tehnisku līdzekļu minēto ziņu iegūšanai. EMUS turētājs ir Tiesu administrācija</t>
  </si>
  <si>
    <t>Atlīdzības izdevumu ietaupījums sakarā ar vakantām amata vietām.</t>
  </si>
  <si>
    <t xml:space="preserve"> 15 portatīvo datoru iegāde, lai nodrošinātu attālināta darba iespējas Covid-19 atkārtotas pandēmijas gadījumā, kā arī iespējas nodarbinātajiem turpmāk strādāt attālināti</t>
  </si>
  <si>
    <t>Komandējumu izdevumu ietaupījums sasitībā ar Covid izraisītajiem ierobežojumiem.</t>
  </si>
  <si>
    <t xml:space="preserve"> 45 portatīvo datoru iegāde, lai nodrošinātu attālināta darba iespējas Covid-19 atkārtotas pandēmijas gadījumā, kā arī iespējas nodarbinātajiem turpmāk strādāt attālināti</t>
  </si>
  <si>
    <t>Ekonomija no plānotajiem izdevumiem mācību, darba un dienesta komandējumiem un darba braucieniem COVID-19 pandēmijas ietekmē</t>
  </si>
  <si>
    <t xml:space="preserve">39.03.00 “Asins un asins komponentu nodrošināšana” </t>
  </si>
  <si>
    <t>Ekonomija no plānotajiem izdevumiem sabiedrisko aktivitāšu īstenošanai COVID-19 pandēmijas ietekmē</t>
  </si>
  <si>
    <t>Ekonomija no plānotajiem izdevumiem iekārtu, inventāra  un aparatūras remontam, tehniskai apkalpošanai</t>
  </si>
  <si>
    <t>Ekonomija no plānotajiem izdevumiem zālēm, ķimikālijām un laboratorijas precēm, jo saistībā ar ārkārtas situāciju VADC nav izpildījis asins sagatavošanas plānu</t>
  </si>
  <si>
    <t>Ekonomija no plānotajiem izdevumiem asins iegādei, jo saistībā ar ārkārtas situāciju VADC nav izpildījis asins sagatavošanas plānu (VADC Rīga un VADC Latgales filiāle asins devu plāna neizpilde)</t>
  </si>
  <si>
    <t xml:space="preserve">39.04.00 “Neatliekamā medicīniskā palīdzība” </t>
  </si>
  <si>
    <t xml:space="preserve">39.07.00 “Antidopinga politikas īstenošana” </t>
  </si>
  <si>
    <t>Ekonomija no plānotajiem izdevumiem dopinga kontrolēm COVID-19 pandēmijas ietekmē</t>
  </si>
  <si>
    <t xml:space="preserve">Ekonomija no plānotajiem izdevumiem mācību, darba un dienesta komandējumiem un darba braucieniem COVID-19 pandēmijas ietekmē </t>
  </si>
  <si>
    <t xml:space="preserve">45.01.00 “Veselības aprūpes finansējuma administrēšana un ekonomiskā novērtēšana” </t>
  </si>
  <si>
    <t xml:space="preserve">97.00.00 “Nozares vadība un politikas plānošana” </t>
  </si>
  <si>
    <t xml:space="preserve">Ekonomija no plānotajiem izdevumiem telpu nomai 2020.gada pirmajā pusgadā, kad tika slēgti vairāki kabineti remontdarbu veikšanai ārkārtas situācijas novēršanai 
</t>
  </si>
  <si>
    <t>Ekonomija no plānotajiem izdevumiem  reprezentācijas pasākumu un apmācību organizēšanai COVID-19 pandēmijas ietekmē</t>
  </si>
  <si>
    <t xml:space="preserve">46.01.00 “Uzraudzība un kontrole” </t>
  </si>
  <si>
    <t xml:space="preserve">46.03.00 “Slimību profilakses nodrošināšana” </t>
  </si>
  <si>
    <t>Ekonomija no plānotajiem izdevumiem pamatkapitāla veidošanai (EKK 5000), netiks izmantots finansējums pārējiem iepriekš neklasificētiem pamatlīdzekļiem un ieguldījuma īpašumiem</t>
  </si>
  <si>
    <t xml:space="preserve">33.16.00 “Pārējo ambulatoro veselības aprūpes pakalpojumu nodrošināšana” </t>
  </si>
  <si>
    <t>16. Zemkopības ministrija</t>
  </si>
  <si>
    <t>20.01.00 "Pārtikas drošības un veterinārmedicīnas valsts uzraudzība un kontrole"</t>
  </si>
  <si>
    <t>Izdevumi komadējumiem  - 82 553 euro, izdevumi par saņemtajiem mācību pakalpojumiem - 7 000 euro, izdevumi degvielai - 80 000 euro (PVD)</t>
  </si>
  <si>
    <t>21.02.00 "Sabiedriskā finansējuma administrēšana un valsts uzraudzība lauksaimniecībā"</t>
  </si>
  <si>
    <t>Izdevumi komandējumiem (LAD)</t>
  </si>
  <si>
    <t>24.01.00 "Meža resursu valsts uzraudzība"</t>
  </si>
  <si>
    <t xml:space="preserve">Beidzoties meža ugunsbīstamajai sezonai 2020. gadā ir izveidojies finanšu resursu ietaupījums no meža uguns apsardzībai plānotiem līdzekļiem, kurus iespējams novirzīt citiem izdevumiem, kuri nepieciešami, lai nodrošinātu efektīvu iestādes darbību neprasot papildus budžeta finansējumu (VMD). </t>
  </si>
  <si>
    <t>19. Tieslietu inistrija</t>
  </si>
  <si>
    <t>19. Tieslietu ministrija</t>
  </si>
  <si>
    <t>1) finansējums nepieciešams, lai nodrošinātu normatīvajos aktos noteikto kompensāciju izmaksu 2020.gadā  par īpaši aizsargājamo nemedījamo sugu un migrējošo sugu dzīvnieku nodarītajiem postījumiem un par saimnieciskās darbības ierobežojumiem īpaši aizsargājamās dabas teritorijās un mikroliegumo, ņemot vērā jau uz 06.10.2020. pieņemtos lēmumus , kuru apmaksai tūkst līdzekļi DAP (Dabas aizsardzības pārvalde) 457 889 euro apmērā; 
2) finansējums 33 767 euro nepieciešams LNDM  (Latvijas Nacionālais Dabas muzejs), lai nosegtu zaudējumus, kas radušies COVID ārkārtējās situācijas laikā pašu ieņēmumu  neizpildes dēļ par biļešu realizāciju  18 670 euro ( segt izdevumus komunālajiem pakalpojumiem, dezinfekcijas līdzekļiem un darba vietu sakārtošanai attālinātā darba nodrošināšanai 15 097 euro).</t>
  </si>
  <si>
    <t>Par preču un pakalpojumu izdevumu ekonomijas summu tiek palielināti pamatkapitāla veidošanas izdevumi (EKK 5000) dezinfekcijas iekārtu (stendu) iegādei sakarā ar Covid-19 radītajiem ārkārtas apstākļiem.</t>
  </si>
  <si>
    <t>Priekšlikums pārdalīt: Koncepcijas par atbalsta mehānisma izstrādi pedagogu mentoru sistēmai izstrādei un Koncepcijas modeļa izstrādei interešu un noformālās izglītības sistēmas attīstībai kopā 24 200 euro, Vienreizēja atbalsta nodrošināšanai pedagogu atlīdzībai Covid-19 izraisīto seku mazināšanai  46 431 euro (kopā šim mērķim nepieciešami vismaz 1 102 978 euro.)</t>
  </si>
  <si>
    <t>Priekšlikums pārdalīt: Vienreizēja atbalsta nodrošināšanai pedagogu atlīdzībai Covid-19 izraisīto seku mazināšanai  130 000 euro (kopā šim mērķim nepieciešami vismaz 1 102 978 euro.)</t>
  </si>
  <si>
    <t>Priekšlikums pārdalīt: Vienreizēja atbalsta nodrošināšanai pedagogu atlīdzībai Covid-19 izraisīto seku mazināšanai  19 600 euro (kopā šim mērķim nepieciešami vismaz 1 102 978 euro.)</t>
  </si>
  <si>
    <t>Priekšlikums pārdalīt: Vienreizēja atbalsta nodrošināšanai pedagogu atlīdzībai Covid-19 izraisīto seku mazināšanai  244671 euro (kopā šim mērķim nepieciešami vismaz 1 102 978 euro.)</t>
  </si>
  <si>
    <t xml:space="preserve">12.00.00. Finansējums asistenta pakalpojuma nodrošināšanai personai ar invaliditāti pārvietošanas </t>
  </si>
  <si>
    <t>Prognozējamais atlikums līdz gada beigām ir 76 980 euro apmērā.</t>
  </si>
  <si>
    <t>Priekšlikums pārdalīt: Vienreizēja atbalsta nodrošināšanai pedagogu atlīdzībai Covid-19 izraisīto seku mazināšanai  76980 euro (kopā šim mērķim nepieciešami vismaz 1 102 978 euro.)</t>
  </si>
  <si>
    <t>Priekšlikums pārdalīt: Vienreizēja atbalsta nodrošināšanai pedagogu atlīdzībai Covid-19 izraisīto seku mazināšanai  56 428 euro (kopā šim mērķim nepieciešami vismaz 1 102 978 euro.)</t>
  </si>
  <si>
    <t>VKKF norēķinu kontā Valsts kasē  ir atskaitīts 2020.gada finansēto projektu neizlietotais finansējums 21 167 euro apmērā, kas veidojies projektu realizētājiem nespējot īstenot projektu atbilstoši projektā noteiktajiem mērķiem, termiņiem un tāmei.</t>
  </si>
  <si>
    <t xml:space="preserve">Priekšlikums pārdalīt: Ņemot vērā, ka valstī saslimstība ar Covid-19 ir strauji pieaugusi un nepieciešams ievērot epidemioloģiskās drošības pasākumus, lai ierobežotu Covid-19 infekcijas izplatību sabiedrībā, saskaņā ar VKKF padomes 01.10.2020. sēdes lēmumu - atbalstīt VKKF administrācijas ierosinājumu turpināt organizēt VKKF darbu pēc iespējas attālināti, nodrošinot VKKF darbiniekus ar portatīvajiem datoriem, lai mazinātu riskus, kuri saistīti ar darbinieku mājas datoru izmantošanu attālinātam darbam, kā arī  atbilstoši pielāgot VKKF sēžu zāli attālināto sēžu organizēšanai, lai tehniskais aprīkojums būtu vienlīdz viegli un ērti lietojams gan strādājot klātienē, gan attālināti, nepieciešamos papildus līdzekļus iepriekšminēto pasākumu īstenošanai pārdalot VKKF apakšprogrammu ietvaros. </t>
  </si>
  <si>
    <t>Priekšlikums pārdalīt: Radošo personu nodarbinātības programmai, lai turpinātu atbalstīt radošo personu nodarbinātību līdz 31.12.2020. - 143 908 euro, Datoru iegādei kultūrizglītības iestādēm - 55 775 euro</t>
  </si>
  <si>
    <t>22. Kultūras ministrija</t>
  </si>
  <si>
    <t>1.pielikums</t>
  </si>
  <si>
    <t>Informatīvajam ziņojumam „“Par prognozēto līdzekļu neapguvi un ekonomiju izdevumiem no dotācijas no vispārējiem ieņēmumiem valsts budžeta programmās/ apakšprogrammās (pamatfunkcijām) 2020.gadā”</t>
  </si>
  <si>
    <t>2.pielikums</t>
  </si>
  <si>
    <t>Prognozētā valsts pamatbudžeta līdzekļu ekonomija izdevumiem no dotācijas no vispārējiem ieņēmumiem, kuru iespējams pārdalīt uz budžeta resora “74.Gadskārtējā valsts budžeta izpildes procesā pārdalāmais finansējums” programmu 02.00.00 “Līdzekļi neparedzētiem gadījumiem”</t>
  </si>
  <si>
    <t>1. Iespējams pārdalīt uz programmu 02.00.00 “Līdzekļi neparedzētiem gadījumiem” - KOPĀ</t>
  </si>
  <si>
    <t>KOPSAVILKUMS</t>
  </si>
  <si>
    <t>Ministrija</t>
  </si>
  <si>
    <t>14. Iekšlietu ministrija</t>
  </si>
  <si>
    <t>21. Vides aizsardzības un reģionālās attīstības ministrija</t>
  </si>
  <si>
    <t>25. Pārresoru koordinācijas centrs</t>
  </si>
  <si>
    <t>KOPĀ</t>
  </si>
  <si>
    <t xml:space="preserve">Finanšu ministrs     </t>
  </si>
  <si>
    <t>J. Reirs</t>
  </si>
  <si>
    <t>10 portatīvo datoru iegāde.Tiesu eksperta kompetences un kvalifikācijas nodrošināšanai VTEB ik gadu plāno tiesu ekspertu komandējumus darbam Eiropas tiesu ekspertīžu iestāžu asociācijas  darba grupā. Covid-19 pandēmija rezultātā klātienes darba grupu sanāksmes tika atceltas vai rīkotas tiešsaistē, Epidemioloģiskās drošības pasākumu Covid-19 infekcijas izplatības ierobežošanai  attālinātā darba veikšanai nepieciešams nodrošināt iestādes darbiniekus ar iekārtām darbam attālinātajā vidē. Turklāt ENFSI darbības efektīvai turpināšanai darba grupu vadītāji organizē tiesu ekspertu sanāksmes tiešsaistes vidē. VTEB darba stacijas nav aprīkotas ar ierīcēm attālinātā darba nodrošināšanai un darbam tiešsaistē. Lai nodrošinātu produktīvu darbu tiesu ekspertu un ENFSI rīcības komitejas sanāksmēs, kā arī piedalīties tiešsaistē plānotajās starptautiskajās konferencēs Eiropā, ASV un Austrālijā, kur laika starpības dēļ sanāksmes notiek ārpus darbalaika.</t>
  </si>
  <si>
    <t>29. Veselības ministrija</t>
  </si>
  <si>
    <t>Ekonomija no plānotajiem izdevumiem, kas radusies pēc ārstniecības iestāžu 8 mēnešu izpildes rādītāju un līgumu pārplānošanas COVID-19 pandēmijas ietekmē</t>
  </si>
  <si>
    <t>Ekonomija no plānotajiem izdevumiem automašīnu nomai un degvielai COVID-19 pandēmijas ietekmē</t>
  </si>
  <si>
    <t>Ekonomija no plānotajiem izdevumiem informācijas sistēmas uzturēšanas/uzlabošanas pakalpojumiem. Iespējamā līdzekļu ekonomija izveidojusies sakarā ar to, ka iepirkums “NVD valsts informāciju sistēmu uzturēšana izmaiņu analīze un realizācija, 12 mēnešu garantijas nodrošināšana” vēl atrodas izvērtēšanā. Iepirkumā piedalās 5 pretendenti, kuru piedāvājumu izskatīšana ir darbietilpīga.</t>
  </si>
  <si>
    <t>Resors/ Programma/ apakšprogramma (kods un nosaukums)</t>
  </si>
  <si>
    <t>2. Ierosināts pārdalīt resoram apstiprinātā budžeta ietvaros - KOPĀ</t>
  </si>
  <si>
    <t>Plānotas līdzekļu pārdales:
1) 61 943 euro apmērā izdevumu segšanai telpu pielāgošanai sanāksmēm attālinātajā vidē, t.sk. remontdarbiem;
2) 248 833 euro apmērā FM atlīdzības izdevumiem, lai nodrošinātu samaksu par virsstundu darbu  saistībā ar Covid-19 izraisītās krīzes seku novēršanu, kā arī samaksu par papildus darba ieguldījumu.</t>
  </si>
  <si>
    <r>
      <t xml:space="preserve">Pasākuma ietvaros plānoto finansējumu plānots novirzīt  </t>
    </r>
    <r>
      <rPr>
        <u/>
        <sz val="10"/>
        <color theme="1"/>
        <rFont val="Times New Roman"/>
        <family val="1"/>
        <charset val="186"/>
      </rPr>
      <t>datortehnikas iegādei un informācijas tehnoloģiju drošības pasākumu veikšanai</t>
    </r>
    <r>
      <rPr>
        <sz val="10"/>
        <color theme="1"/>
        <rFont val="Times New Roman"/>
        <family val="1"/>
        <charset val="186"/>
      </rPr>
      <t xml:space="preserve"> budžeta apakšprogrammai 02.03.00 "Vienotās sakaru informācijas sistēmas uzturēšana un vadība".
1.Portatīvo datoru iegāde nepieciešama, lai nodrošinātu Iekšlietu ministrijas iestāžu darbiniekiem iespēju veikt darba pienākumus attālināti. Informācijas centra viens no primārajiem mērķiem ir nodrošināt pēc iespējas efektīvāku Iekšlietu ministrijas padotības iestāžu funkciju izpildi, nodrošinot to darbinieku mobilitāti. Attālināts darbs, elektroniski ievadīta informācija un elektroniski sagatavoti dokumenti būtiski uzlabo informācijas aprites ātrumu. Nepieciešams iegādāties  datorus  - 345 gab. (minimālais skaits) x 1500 euro =516 840 euro.
2. Lai nodrošinātu visas tiesībsargājošās iestādes ar vienotu lietas numuru kriminālprocesā no tā uzsākšanas brīža līdz iztiesāšanai, nepieciešams izstrādāt HTTP-bāzēto RESTFUL lietojumprogrammas saskarnes servisu, ar kura palīdzību būtu iespējams saņemt lietas numuru. Rest serviss ir nepieciešams, lai varētu pieslēgt un izmantot  visās informācijas sistēmās, kurās ir kriminālprocesa uzsākšana (piemēram: IC informācijas sistēmām IIIS/KRASS, vai ārējām sistēmām (Prois, TIS, utt.)) 
206,5 cilvēkdienas x 387,00 euro = 79 915 euro.</t>
    </r>
  </si>
  <si>
    <t>Izdevumu samazinājums iestādes darbības palīgmateriālu iegādei</t>
  </si>
  <si>
    <t>Finansējums novirzāms uz budžeta programmu 28.00.00 "Ģeodēzija un kartogrāfija", lai nodrošinātu vienotu poligrāfijas iespieddarbu pieeju, kā arī formātu un stilu visā Aizsardzības ministrijas resorā.</t>
  </si>
  <si>
    <t>Kārtējie izdevumi samazināti, jo ir pārskatītas plānotās iegādes un attiecīgi tiek veikta iegāžu maiņa starp 2020. un 2021.gadu, lai nodrošinātu iestādei uzdoto uzdevumu izpildi.</t>
  </si>
  <si>
    <t>Finansējums (kapitālie izdevumi) nepieciešams programmas ietvaros, lai veiktu lielapjoma disku masīva iegādi ražošanas procesa paātrināšanai, automātiskās gāzes ugunsdzēšanas sistēmas piegādi un Latvijas globālās pozicionēšanas pastāvīgo bāzes staciju sistēmas LatPos modernizāciju, pārskatot 2020. un 2021.gada iestādei dotos uzdevumus. Minētais izdevumu palielinājums pamatkapitāla veidošanai neradīs ietekmi uz turpmākajiem gadiem noteikto maksimāli pieļaujamo izdevumu apjomu.</t>
  </si>
  <si>
    <t>Izdevumu samazinājums atalgojumam. Izdevumu samazinājums nepieciešams, jo Jaunsardzes centra vakanču skaita dēļ nebija iespējams pilnvērtīgi nodrošināt jaunsargu apmācības procesu un tika panākta vienošanās ar Nacionālajiem bruņotajiem spēkiem, ka līdz vakanču aizpildīšanai, karavīri sniegs atbalstu jaunsargu pasākumu un nometņu rīkošanā, saņemot par to pedagoģisko piemaksu.</t>
  </si>
  <si>
    <t>Izdevumu pārdale uz budžeta apapkšprogrammu 22.10.00 "Starptautisko operāciju un Nacionālo bruņoto spēku personālsastāva centralizētais atalgojums", lai segtu izdevumus par Nacionālo bruņoto spēku atbalsta sniegšanu jaunsargu pasākumu un nometņu rīkošanā, veicot norēķinus ar karavīriem par pedagoģisko darbu un papildu pienākumu nodrošināšanu. Minētais izdevumu palielinājums atlīdzībai neradīs ietekmi uz turpmākajiem gadiem noteikto maksimāli pieļaujamo izdevumu apjomu.</t>
  </si>
  <si>
    <t xml:space="preserve">06.02.00 “Medicīnas vēstures muzejs” </t>
  </si>
  <si>
    <r>
      <t xml:space="preserve">Finansējumu ir nepieciešams saglabāt apakšprogrammas ietvaros, lai Paula Stradiņa Medicīnas vēstures muzejs segtu normatīvajos aktos noteiktās veselības pārbaudes izdevumus 27 </t>
    </r>
    <r>
      <rPr>
        <i/>
        <sz val="10"/>
        <rFont val="Times New Roman"/>
        <family val="1"/>
      </rPr>
      <t>euro</t>
    </r>
    <r>
      <rPr>
        <sz val="10"/>
        <rFont val="Times New Roman"/>
        <family val="1"/>
      </rPr>
      <t xml:space="preserve"> apmērā un izdevumus par elektroenerģiju 667 </t>
    </r>
    <r>
      <rPr>
        <i/>
        <sz val="10"/>
        <rFont val="Times New Roman"/>
        <family val="1"/>
      </rPr>
      <t>euro</t>
    </r>
    <r>
      <rPr>
        <sz val="10"/>
        <rFont val="Times New Roman"/>
        <family val="1"/>
      </rPr>
      <t xml:space="preserve"> apmērā.</t>
    </r>
  </si>
  <si>
    <t>Kopā no apakšprogrammas 39.03.00</t>
  </si>
  <si>
    <r>
      <t xml:space="preserve">Finansējumu ir nepieciešams novirzīt apakšprogrammas ietvaros uz EKK 5000 - pamatkapitāla veidošana, lai nodrošinātu VADC pamatdarbības procesu efektivitāti, uzlabotu un atjaunotu tehnoloģiskās medicīnas iekārtas, tādā veidā tiks novērsts potenciālo asins un asins komponentu zudumu risks, kas dos būtisku ieguvumu ne tikai produktu kvalitātes uzlabošanā, bet arī līdzekļu efektīvā izlietošanā, t.sk.:
- automātisko asins komponentu sadalītāju iegādi (4 gb.) - 85 120 </t>
    </r>
    <r>
      <rPr>
        <i/>
        <sz val="10"/>
        <rFont val="Times New Roman"/>
        <family val="1"/>
      </rPr>
      <t>euro</t>
    </r>
    <r>
      <rPr>
        <sz val="10"/>
        <rFont val="Times New Roman"/>
        <family val="1"/>
      </rPr>
      <t xml:space="preserve">;
- medicīniskās saldētavas (10 gab.) un ledusskapju iegādi (15 gab.) - 165 165 </t>
    </r>
    <r>
      <rPr>
        <i/>
        <sz val="10"/>
        <rFont val="Times New Roman"/>
        <family val="1"/>
      </rPr>
      <t>euro</t>
    </r>
    <r>
      <rPr>
        <sz val="10"/>
        <rFont val="Times New Roman"/>
        <family val="1"/>
      </rPr>
      <t xml:space="preserve">;
- pasažieru autobusa ar kravas telpu MAN iegādi - VADC izbraukumu nodrošināšanai- 59 135 </t>
    </r>
    <r>
      <rPr>
        <i/>
        <sz val="10"/>
        <rFont val="Times New Roman"/>
        <family val="1"/>
      </rPr>
      <t>euro</t>
    </r>
    <r>
      <rPr>
        <sz val="10"/>
        <rFont val="Times New Roman"/>
        <family val="1"/>
      </rPr>
      <t xml:space="preserve">;
- portatīvo datoru  iegādi (10 gb.) - 7 928 </t>
    </r>
    <r>
      <rPr>
        <i/>
        <sz val="10"/>
        <rFont val="Times New Roman"/>
        <family val="1"/>
      </rPr>
      <t>euro</t>
    </r>
    <r>
      <rPr>
        <sz val="10"/>
        <rFont val="Times New Roman"/>
        <family val="1"/>
      </rPr>
      <t xml:space="preserve">;
- gaisa kondicionieru piegādi un uzstādīšanu (4 gb.) - 9 532 </t>
    </r>
    <r>
      <rPr>
        <i/>
        <sz val="10"/>
        <rFont val="Times New Roman"/>
        <family val="1"/>
      </rPr>
      <t>euro</t>
    </r>
    <r>
      <rPr>
        <sz val="10"/>
        <rFont val="Times New Roman"/>
        <family val="1"/>
      </rPr>
      <t>.</t>
    </r>
  </si>
  <si>
    <t xml:space="preserve">Ekonomija no plānotajiem izdevumiem degvielai, jo saistībā ar ārkārtas situāciju samazinājās  izbraukumu pie donoriem skaits </t>
  </si>
  <si>
    <t>Kopā no apakšprogrammas 39.04.00</t>
  </si>
  <si>
    <t>Ekonomija no plānotajiem izdevumiem degvielai sakarā ar degvielas cenas samazinājumu par 10,6 % pret 2019.gada vidējo cenu un degvielas patēriņa samazinājumu par 6,2% š.g. 7 mēnešos</t>
  </si>
  <si>
    <t>Finansējumu ir nepieciešams saglabāt apakšprogrammas ietvaros, lai NMPD varētu nodrošināt deficīta segšanu medikamentu iegādei un  medicīnas preču, vienreizējo lietošanas materiālu, individuālo aizsardzības līdzekļu iegādēm.</t>
  </si>
  <si>
    <t>Ekonomija no plānotajiem izdevumiem informācijas sistēmas uzturēšanai:
- datu migrēšana no dokumentu vadības sistēmas  “Impulss” uz “Namejs” – līgumu sarakstu ievadīšanu  “Namejs”  sistēmā veiks NMP dienesta darbinieki manuāli;
- integrācijas risinājuma pārveide – saņemto un izlietoto medikamentu un medicīnas materiālu modernizēta uzskaite līdz norakstīšanai izsaukumu kartēs netiks realizēta sakarā ar darba apjoma pieaugumu un citiem prioritāriem pasākumiem.</t>
  </si>
  <si>
    <t>Finansējumu ir nepieciešams novirzīt apakšprogrammas ietvaros uz EKK 5000 - pamatkapitāla veidošana, lai NMPD nodrošinātu:                                                                                                                                                            - 113 kontaktu centra serveru Cisco BE7000H (M5) iegādi kopā ar Microsoft SQL, CAL un Windows Server licencēm, lai izpildītu visas CISCO specifikāciju prasības uzstādot jauno telefonijas versiju;                                - Windows SQL Standard 2019 Core licences iegādi, lai atjaunotu novecojušās Windows SQL server 2008 licences, kuras tiks izmantotas NMPD  dispečerizācijas risinājuma EMY darbināšanai iegādātajā hiperkonverģētajā serveru risinājumā;                                                                                                                              - portatīvo datoru iegādi (20 gab.)</t>
  </si>
  <si>
    <t>Ekonomija no plānotajiem izdevumiem degvielai sakarā ar degvielas cenas samazinājumu par 10,6% pret 2019.gada vidējo cenu</t>
  </si>
  <si>
    <t xml:space="preserve">Finansējumu ir nepieciešams saglabāt apakšprogrammas ietvaros, lai NMPD nodrošinātu medicīnisko atkritumu utilizāciju, kas ir būtiski pieaugusi - par 25%, saistībā ar Covid-19 vīrusa izplatīšanos un nepieciešamību pēc aizsargmasku, respiratoru un citu IAL lietošanas un  saimnieciskā un medicīniskā inventāra iegādes, jo sakarā ar epidemiloģisko prasību nodrošināšanu pieaugušas izmaksas inventāra iegādei. </t>
  </si>
  <si>
    <t>Kopā no apakšprogrammas 39.07.00</t>
  </si>
  <si>
    <r>
      <t xml:space="preserve">Finansējumu 12 526 </t>
    </r>
    <r>
      <rPr>
        <i/>
        <sz val="10"/>
        <rFont val="Times New Roman"/>
        <family val="1"/>
      </rPr>
      <t>euro</t>
    </r>
    <r>
      <rPr>
        <sz val="10"/>
        <rFont val="Times New Roman"/>
        <family val="1"/>
      </rPr>
      <t xml:space="preserve"> apmērā ir nepieciešams novirzīt apakšprogrammas ietvaros uz EKK 5000 -pamatkapitāla veidošana, lai Latvijas antidopinga birojs nodrošinātu:
- planšetdatoru iegādi (6 gab) 6 960 </t>
    </r>
    <r>
      <rPr>
        <i/>
        <sz val="10"/>
        <rFont val="Times New Roman"/>
        <family val="1"/>
      </rPr>
      <t>euro</t>
    </r>
    <r>
      <rPr>
        <sz val="10"/>
        <rFont val="Times New Roman"/>
        <family val="1"/>
      </rPr>
      <t xml:space="preserve"> apmērā;
- konferenču telpas tehniskos risinājumus (interaktīvais displejs ar sienas stirpinājumu) 5 566 </t>
    </r>
    <r>
      <rPr>
        <i/>
        <sz val="10"/>
        <rFont val="Times New Roman"/>
        <family val="1"/>
      </rPr>
      <t>euro</t>
    </r>
    <r>
      <rPr>
        <sz val="10"/>
        <rFont val="Times New Roman"/>
        <family val="1"/>
      </rPr>
      <t xml:space="preserve"> apmērā.
Finansējumu 82 441 </t>
    </r>
    <r>
      <rPr>
        <i/>
        <sz val="10"/>
        <rFont val="Times New Roman"/>
        <family val="1"/>
      </rPr>
      <t xml:space="preserve">euro </t>
    </r>
    <r>
      <rPr>
        <sz val="10"/>
        <rFont val="Times New Roman"/>
        <family val="1"/>
      </rPr>
      <t>apmērā ir nepieciešams novirzīt uz apakšprogrammu 33.03.00 „Kompensējamo medikamentu un materiālu apmaksāšana” daļējai deficīta segšanai.</t>
    </r>
  </si>
  <si>
    <t>Kopā no apakšprogrammas 45.01.00</t>
  </si>
  <si>
    <r>
      <t xml:space="preserve">Finansējumu 24 223 </t>
    </r>
    <r>
      <rPr>
        <i/>
        <sz val="10"/>
        <rFont val="Times New Roman"/>
        <family val="1"/>
      </rPr>
      <t>euro</t>
    </r>
    <r>
      <rPr>
        <sz val="10"/>
        <rFont val="Times New Roman"/>
        <family val="1"/>
      </rPr>
      <t xml:space="preserve"> apmērā ir nepieciešams novirzīt apakšprogrammas ietvaros uz EKK 1000 - atlīdzība, lai NVD nodrošinātu:
- piemaksu izmaksas darbiniekiem, kuri ir iesaistīti Covid-19 jautājumu risināšanā un seku likvidēšanā 20 373 </t>
    </r>
    <r>
      <rPr>
        <i/>
        <sz val="10"/>
        <rFont val="Times New Roman"/>
        <family val="1"/>
      </rPr>
      <t>euro</t>
    </r>
    <r>
      <rPr>
        <sz val="10"/>
        <rFont val="Times New Roman"/>
        <family val="1"/>
      </rPr>
      <t xml:space="preserve"> apmērā;
- atlīdzības izmaksas ārštata darbiniekiem par triāžas apmācībām 3 850 </t>
    </r>
    <r>
      <rPr>
        <i/>
        <sz val="10"/>
        <rFont val="Times New Roman"/>
        <family val="1"/>
      </rPr>
      <t>euro</t>
    </r>
    <r>
      <rPr>
        <sz val="10"/>
        <rFont val="Times New Roman"/>
        <family val="1"/>
      </rPr>
      <t xml:space="preserve"> apmērā.
 Finansējumu 17 581</t>
    </r>
    <r>
      <rPr>
        <i/>
        <sz val="10"/>
        <rFont val="Times New Roman"/>
        <family val="1"/>
      </rPr>
      <t xml:space="preserve"> euro</t>
    </r>
    <r>
      <rPr>
        <sz val="10"/>
        <rFont val="Times New Roman"/>
        <family val="1"/>
      </rPr>
      <t xml:space="preserve"> apmērā ir nepieciešams novirzīt uz apakšprogrammu 33.03.00 „Kompensējamo medikamentu un materiālu apmaksāšana” daļējai deficīta segšanai.</t>
    </r>
  </si>
  <si>
    <t>Ekonomija no plānotajiem izdevumiem kiberuzbrukuma atvairināšanas pakalpojuma izpildei, jo līgums ar VAS “Latvijas valsts radio un televīzijas centrs” ir tikai noslēgšanas stadijā. Ir plānots, ka līgums stāsies spēkā no novembra un attiecīgi veidojas  līdzekļu ekonomija.</t>
  </si>
  <si>
    <t>Finansējumu  ir nepieciešams novirzīt apakšprogrammas ietvaros uz EKK 3000 -  Subsīdijas un dotācijas, lai NVD veiktu apmaksu par jauno metodisko darbu Valsts organizētā vēža skrīninga programmas datu vadības risinājuma izveidei, ko īstenos VSIA “Rīgas Austrumu klīniskās universitātes slimnīca”</t>
  </si>
  <si>
    <t>Ekonomija no plānotajiem izdevumiem par saņemtajiem mācību pakalpojumiem  COVID-19 pandēmijas ietekmē</t>
  </si>
  <si>
    <t xml:space="preserve"> Finansējumu  ir nepieciešams novirzīt uz apakšprogrammu 33.03.00 “Kompensējamo medikamentu un materiālu apmaksāšana” daļējai deficīta segšanai.</t>
  </si>
  <si>
    <r>
      <t xml:space="preserve"> Finansējumu 430 650 </t>
    </r>
    <r>
      <rPr>
        <i/>
        <sz val="10"/>
        <rFont val="Times New Roman"/>
        <family val="1"/>
      </rPr>
      <t>euro</t>
    </r>
    <r>
      <rPr>
        <sz val="10"/>
        <rFont val="Times New Roman"/>
        <family val="1"/>
      </rPr>
      <t xml:space="preserve"> apmērā ir nepieciešams novirzīt uz apakšprogrammu  33.03.00 „Kompensējamo medikamentu un materiālu apmaksāšana” daļējai deficīta segšanai.
Finansējumu 122 458 </t>
    </r>
    <r>
      <rPr>
        <i/>
        <sz val="10"/>
        <rFont val="Times New Roman"/>
        <family val="1"/>
      </rPr>
      <t>euro</t>
    </r>
    <r>
      <rPr>
        <sz val="10"/>
        <rFont val="Times New Roman"/>
        <family val="1"/>
      </rPr>
      <t xml:space="preserve"> apmērā ir nepieciešams novirzīt uz programmu 97.00.00 uz EKK 5000 - pamatkapitāla veidošana, lai VM varētu nodrošināt sekojošas iegādes pamatfunkciju veikšanai:
- portatīvo datoru  79 200 </t>
    </r>
    <r>
      <rPr>
        <i/>
        <sz val="10"/>
        <rFont val="Times New Roman"/>
        <family val="1"/>
      </rPr>
      <t>euro</t>
    </r>
    <r>
      <rPr>
        <sz val="10"/>
        <rFont val="Times New Roman"/>
        <family val="1"/>
      </rPr>
      <t xml:space="preserve"> apmērā (66 gab);
- monitoru 43 258 </t>
    </r>
    <r>
      <rPr>
        <i/>
        <sz val="10"/>
        <rFont val="Times New Roman"/>
        <family val="1"/>
      </rPr>
      <t>euro</t>
    </r>
    <r>
      <rPr>
        <sz val="10"/>
        <rFont val="Times New Roman"/>
        <family val="1"/>
      </rPr>
      <t xml:space="preserve"> apmērā (110 gab).</t>
    </r>
  </si>
  <si>
    <t>Kopā no programmas 97.00.00</t>
  </si>
  <si>
    <r>
      <t xml:space="preserve">Finansējumu 61 805 </t>
    </r>
    <r>
      <rPr>
        <i/>
        <sz val="10"/>
        <rFont val="Times New Roman"/>
        <family val="1"/>
      </rPr>
      <t>euro</t>
    </r>
    <r>
      <rPr>
        <sz val="10"/>
        <rFont val="Times New Roman"/>
        <family val="1"/>
      </rPr>
      <t xml:space="preserve"> apmērā ir nepieciešams novirzīt apakšprogrammas ietvaros uz EKK 5000 -pamatkapitāla veidošana, lai VM pamatfunkciju nodrošināšanai iegādātu:
- televizoru/tāfeli 2 500 </t>
    </r>
    <r>
      <rPr>
        <i/>
        <sz val="10"/>
        <rFont val="Times New Roman"/>
        <family val="1"/>
      </rPr>
      <t>euro</t>
    </r>
    <r>
      <rPr>
        <sz val="10"/>
        <rFont val="Times New Roman"/>
        <family val="1"/>
      </rPr>
      <t xml:space="preserve"> apmērā;
- portatīvo datoru 52 800 </t>
    </r>
    <r>
      <rPr>
        <i/>
        <sz val="10"/>
        <rFont val="Times New Roman"/>
        <family val="1"/>
      </rPr>
      <t>euro</t>
    </r>
    <r>
      <rPr>
        <sz val="10"/>
        <rFont val="Times New Roman"/>
        <family val="1"/>
      </rPr>
      <t xml:space="preserve"> apmērā (44 gab);
- dokumentu smalcinātāju 1 573 </t>
    </r>
    <r>
      <rPr>
        <i/>
        <sz val="10"/>
        <rFont val="Times New Roman"/>
        <family val="1"/>
      </rPr>
      <t>euro</t>
    </r>
    <r>
      <rPr>
        <sz val="10"/>
        <rFont val="Times New Roman"/>
        <family val="1"/>
      </rPr>
      <t xml:space="preserve"> apmērā (2 gab);
- galdu 932 </t>
    </r>
    <r>
      <rPr>
        <i/>
        <sz val="10"/>
        <rFont val="Times New Roman"/>
        <family val="1"/>
      </rPr>
      <t>euro</t>
    </r>
    <r>
      <rPr>
        <sz val="10"/>
        <rFont val="Times New Roman"/>
        <family val="1"/>
      </rPr>
      <t xml:space="preserve"> apmērā;
- mobilo telefonu  4 000 </t>
    </r>
    <r>
      <rPr>
        <i/>
        <sz val="10"/>
        <rFont val="Times New Roman"/>
        <family val="1"/>
      </rPr>
      <t>euro</t>
    </r>
    <r>
      <rPr>
        <sz val="10"/>
        <rFont val="Times New Roman"/>
        <family val="1"/>
      </rPr>
      <t xml:space="preserve"> apmērā (5 gab).
Finansējumu 7 347 </t>
    </r>
    <r>
      <rPr>
        <i/>
        <sz val="10"/>
        <rFont val="Times New Roman"/>
        <family val="1"/>
      </rPr>
      <t>euro</t>
    </r>
    <r>
      <rPr>
        <sz val="10"/>
        <rFont val="Times New Roman"/>
        <family val="1"/>
      </rPr>
      <t xml:space="preserve"> apmērā  ir nepieciešams novirzīt apakšprogrammas ietvaros uz finansēšanas kategoriju “Akcijas un cita līdzdalība pašu kapitālā”, lai Veselības ministrija  nodrošinātu sabiedrības ar ierobežotu atbildību “Lielstraupes pils” (turpmāk - sabiedrība) pamatkapitāla palielināšanu sabiedrības saistību segšanai.</t>
    </r>
  </si>
  <si>
    <t>Finansējumu ir nepieciešams novirzīt uz apakšprogrammu  33.03.00 „Kompensējamo medikamentu un materiālu apmaksāšana” daļējai deficīta segšanai.</t>
  </si>
  <si>
    <t>Kopā no apakšprogrammas 46.03.00</t>
  </si>
  <si>
    <r>
      <t xml:space="preserve">Finansējumu  9 235 </t>
    </r>
    <r>
      <rPr>
        <i/>
        <sz val="10"/>
        <rFont val="Times New Roman"/>
        <family val="1"/>
      </rPr>
      <t>euro</t>
    </r>
    <r>
      <rPr>
        <sz val="10"/>
        <rFont val="Times New Roman"/>
        <family val="1"/>
      </rPr>
      <t xml:space="preserve"> apmērā ir nepieciešams novirzīt uz apakšprogrammu  33.03.00 “Kompensējamo medikamentu un materiālu apmaksāšana” daļējai deficīta segšanai.</t>
    </r>
  </si>
  <si>
    <t xml:space="preserve">Ekonomija no plānotajiem izdevumiem sabiedrisko aktivitāšu īstenošanai, jo plānotie drukas uzskates materiāli daļēji tiks apmaksāti no budžeta apakšprogrammas 46.04.00 “Veselība sveicināšana” </t>
  </si>
  <si>
    <r>
      <t xml:space="preserve">Finansējumu 132 474 </t>
    </r>
    <r>
      <rPr>
        <i/>
        <sz val="10"/>
        <rFont val="Times New Roman"/>
        <family val="1"/>
      </rPr>
      <t>euro</t>
    </r>
    <r>
      <rPr>
        <sz val="10"/>
        <rFont val="Times New Roman"/>
        <family val="1"/>
      </rPr>
      <t xml:space="preserve"> apmērā ir nepieciešams novirzīt apakšprogrammas ietvaros uz EKK 1000 - atlīdzība.
SPKC darbinieki jau no 2020.gada sākuma strādā īpaši paaugstinātā noslodzes režīmā. Pieaugot darba intensitātei,  Veselības statistikas nodaļas un Veselības vecināšanas departamenta darbiniekiem darbs tika pārstrukturēts. Prioritāri tiek veikti visi nepieciešamie darba uzdevumi, kas saistīti, lai nodrošinātu šobrīd SPKC galvenās funkcijas veikšanu - epidemioloģisko uzraudzību Latvijā saistībā ar Covid-19. Beidzoties izsludinātajai ārkārtējai situācijai Latvijā, SPKC joprojām turpina monitorēt situāciju ES un pasaulē saistībā ar Covid-19 un ikkatram pozitīvam gadījumam uzsāk epidemioloģisko izmeklēšanu, nosaka kontaktpersonas, sazinās ar viņu ģimenes ārstiem, sniedz priekšlikumus saslimušā darba vietai. Turpinoties saslimstības pieaugšanai ar Covid-19, SPKC darbinieku skaits nav mainījies. Joprojām esošie darbinieki turpina veikt darba pienākumus neiekļaujoties 8 darba stundās, strādājot arī sestdienās, svētdienās un svētku dienās. Līdz ar to ļoti būtiski ir palielinājušās neplānotās izmaksas par virsstundu darbu un darbu svētku dienās.</t>
    </r>
  </si>
  <si>
    <t>Ekonomija no plānotajiem izdevumiem degvielai, jo saistībā ar ārkārtas situāciju tika atcelti visi plānotie tālo braucienu izbraukuma maršruti, tai skaitā, uz iestādes filiālēm, kā arī tika atcelti mobilo zobārstniecības autotransportu izbraukumi</t>
  </si>
  <si>
    <t xml:space="preserve">
Ekonomija no plānotajiem izdevumiem pamatkapitāla veidošanai (EKK 5000), saistībā ar to, ka tika pārtraukts atklātais konkurss “Veselības aprūpes nozares oficiālās statistiskas pārskatu datu bāzes izstrādes”</t>
  </si>
  <si>
    <t>Kopā no apakšprogrammas 33.16.00</t>
  </si>
  <si>
    <r>
      <t xml:space="preserve">Finansējumu 100 000 </t>
    </r>
    <r>
      <rPr>
        <i/>
        <sz val="10"/>
        <rFont val="Times New Roman"/>
        <family val="1"/>
      </rPr>
      <t>euro</t>
    </r>
    <r>
      <rPr>
        <sz val="10"/>
        <rFont val="Times New Roman"/>
        <family val="1"/>
      </rPr>
      <t xml:space="preserve"> apmērā ir nepieciešams novirzīt uz apakšprogrammu 33.03.00  “Kompensējamo medikamentu un materiālu apmaksāšana”, lai palielinātu medicīniskā apaugļošanas pakalpojuma apjomu kompensējamo medikamentu sistēmas ietvaros, mazinot gaidīšanas laiku rindā.</t>
    </r>
  </si>
  <si>
    <t>Ekonomija no plānotajiem izdevumiem sirds un asinsvadu programmas sekundārās diagnostikas un izmeklēšanas algoritmu ieviešanas pasākuma</t>
  </si>
  <si>
    <t>Finansējumu ir nepieciešams novirzīt uz apakšprogrammu 06.02.00 “Medicīnas vēstures muzejs”, lai nodrošinātu Paula Stradiņa Medicīnas vēstures muzeja darbības nepārtrauktību</t>
  </si>
  <si>
    <t>Finansējumu ir nepieciešams novirzīt uz apakšprogrammu 39.03.00 “Asins un asins komponentu nodrošināšana”, lai VADC nodrošinātu ārstniecības iestādes ar plānoto plazmas preparātu daudzumu.</t>
  </si>
  <si>
    <r>
      <t xml:space="preserve">Ekonomija no plānotajiem izdevumiem grūtnieču aprūpē atbilstoši grūtniecības aprūpes standartam 83 924 </t>
    </r>
    <r>
      <rPr>
        <i/>
        <sz val="10"/>
        <rFont val="Times New Roman"/>
        <family val="1"/>
        <charset val="186"/>
      </rPr>
      <t>euro</t>
    </r>
    <r>
      <rPr>
        <sz val="10"/>
        <rFont val="Times New Roman"/>
        <family val="1"/>
      </rPr>
      <t xml:space="preserve"> apmērā un no sirds un asinsvadu programmas sekundārās diagnostikas un izmeklēšanas algoritmu ieviešanas 50 805 </t>
    </r>
    <r>
      <rPr>
        <i/>
        <sz val="10"/>
        <rFont val="Times New Roman"/>
        <family val="1"/>
        <charset val="186"/>
      </rPr>
      <t>euro</t>
    </r>
    <r>
      <rPr>
        <sz val="10"/>
        <rFont val="Times New Roman"/>
        <family val="1"/>
      </rPr>
      <t xml:space="preserve"> apmērā un sirds un asinsvadu programmas profilaktiskie laboratoriskie izmeklējumi sirds un asinsvadu slimību riska noteikšanai 30 260</t>
    </r>
    <r>
      <rPr>
        <i/>
        <sz val="10"/>
        <rFont val="Times New Roman"/>
        <family val="1"/>
        <charset val="186"/>
      </rPr>
      <t xml:space="preserve"> euro</t>
    </r>
    <r>
      <rPr>
        <sz val="10"/>
        <rFont val="Times New Roman"/>
        <family val="1"/>
      </rPr>
      <t xml:space="preserve"> apmērā pasākumiem</t>
    </r>
  </si>
  <si>
    <t xml:space="preserve">Finansējumu ir nepieciešams novirzīt uz apakšprogrammu 39.06.00 “Tiesu medicīniskā ekspertīze”, lai Valsts tiesu medicīnas ekspertīžu centrs varētu nodrošināt neatliekamu pasākumu īstenošanu (t.sk. apmaksu) funkciju nodrošināšanai, tai skaitā, lai veiktu neatliekamos remontdarbus. </t>
  </si>
  <si>
    <t>KOPĀ (pamatbudžets un speciālais budžets):</t>
  </si>
  <si>
    <t>pamatbudžets:</t>
  </si>
  <si>
    <t xml:space="preserve">97.01.00 "Labklājības nozares vadība un politikas plānošana" </t>
  </si>
  <si>
    <t xml:space="preserve">05.01.00 "Sociālās rehabilitācijas valsts programmas" </t>
  </si>
  <si>
    <t>Asistentu pakalpojumam 2020.gadā plānotas kopā 5 104 248  pakalpojuma stundas, pakalpojuma saņēmēju skaits vidēji mēnesī 9 131, pakalpojuma apjoms vidēji uz vienu pakalpojuma saņēmēju mēnesī 46,57 h. 
Atbilstoši precizētajam plānam asistentu pakalpojumam 2020.gadā plānotas kopā 4 854 527  pakalpojuma stundas, pakalpojuma saņēmēju skaits vidēji mēnesī 9 004, pakalpojuma apjoms vidēji uz vienu pakalpojuma saņēmēju mēnesī 44,93 h. 
Tika prognozēts, ka, ņemot vērā valstī noteikto ārkārtējo stāvokli, kad medicīnas iestāžu, dienas centru un citu organizāciju apmeklējumi nenotika vai tika ierobežoti, pēc ārkārtējās situācijas stāvokļa beigām pakalpojuma izpildei būs būtisks pieaugums, bet, analizējot 8 mēnešu faktu, kā arī pakalpojuma izpildes pieauguma tendences jūlijā un augustā, var secināt, ka pieaugums pakalpojuma izpildē nav tik liels kā sākotnēji tika prognozēts (EKK 7460).</t>
  </si>
  <si>
    <t xml:space="preserve">22.03.00 "Valsts atbalsts ārpusģimenes aprūpei" </t>
  </si>
  <si>
    <t xml:space="preserve">Covid - 19 krīzes situācijas laikā samazinājās Atbalsta centru (AC) organizēto atbalsta grupu adoptētājiem, audžuģimenēm, aizbildņiem, viesģimenēm skaits, apmācību potenciālajiem adoptētājiem, potenciālajām audžuģimenēm, potenciālajām specializētajām audžuģimenēm skaits, kā arī pieaicināto speciālistu pakalpojumu skaits. 2020.gada 1.pusgadā nevienam AC nav piešķirta kompensācija, jo nav izpildīti MK 26.06.2018. noteikumu Nr.355 "Ārpusģimenes aprūpes atbalsta centra noteikumi" kritēriji (EKK 3000). </t>
  </si>
  <si>
    <t xml:space="preserve">04.00.00 "Valsts atbalsts sociālajai apdrošināšanai" </t>
  </si>
  <si>
    <t xml:space="preserve">20.01.00 "Valsts sociālie pabalsti" </t>
  </si>
  <si>
    <t>Lielākās neapguves valsts sociālā nodrošinājuma pabalstam, ģimenes valsts pabalstam, pabalstam aizbildnim par bērna uzturēšanu, bērna kopšanas pabalstam, pabalstam personai ar invaliditāti, kurai nepieciešama īpaša kopšana (lielākās novirzes, jo saņēmēju skaits mazāks kā plānots) (EKK 6000).</t>
  </si>
  <si>
    <t>20.04.00 "Bēgļa un alternatīvo statusu ieguvušo personu pabalsti"</t>
  </si>
  <si>
    <t>Bēgļu pabalstiem finansējums nepieciešams mazāks kā plānots (EKK 6000).</t>
  </si>
  <si>
    <t>Izveidojies finanšu ietaupījums, jo ne visas no vardarbības cietušas pilngadīgas personas saņem pilnu plānoto rehabilitācijas kursu, t.i. 10 konsultācijas/ 30 dienas institūcijā, jo pakalpojums tiek pārtraukts dažādu iemeslu dēļ (personas veselības stāvokļa dēļ, pakalpojuma sniedzējs pārtrauc sniegt pakalpojumu, jo piem., persona neapmeklē konsultācijas vai pārtrauc sniegt pakalpojumu institūcijā pēc paša vēlēšanās u.c. iemesli) (EKK 7460).</t>
  </si>
  <si>
    <t>Plānots finansējumu novirzīt apakšprogrammas ietvaros, lai nodrošinātu izvērtējumu par visiem Latvijā īstenotajiem un pieejamiem pakalpojumiem un programmām, kas sniedz atbalstu bērniem un jauniešiem ar atkarībām un uzvedības traucējumiem, un  ekspertu pētījumu "Sociālās rehabilitācijas pakalpojuma personām ar redzes invaliditāti kvalitātes un efektivitātes kritēriju izstrāde" (EKK 2000).</t>
  </si>
  <si>
    <t xml:space="preserve">05.62.00 "Invaliditātes ekspertīžu nodrošināšana" </t>
  </si>
  <si>
    <t>Izveidojies finanšu ietaupījums atlīdzību izmaksā saistībā ar darbinieku ilgstošu darbnespēju (EKK 1000).</t>
  </si>
  <si>
    <t>Plānots finansējumu novirzīt apakšprogrammas ietvaros, lai nodrošinātu dokumentu skenēšanas iekārtu iegādi (EKK 5000).</t>
  </si>
  <si>
    <t xml:space="preserve">07.01.00 "Nodarbinātības valsts aģentūras darbības nodrošināšana" </t>
  </si>
  <si>
    <t>Dalībnieku iesaiste pasākumā “Latviešu valodas mentors nodarbinātajiem bēgļiem un personām ar alternatīvo statusu” ir veikta mazākā apmērā nekā plānots, ņemot vērā mērķa grupas nelielo skaitu, kā arī dalību pasākumā kavējošus apstākļus, kā valodas zināšanu un motivācijas trūkums, mērķa grupas emigrācija un izmaiņas darba tirgus situācijā (EKK 3000).</t>
  </si>
  <si>
    <t>Plānots finansējumu novirzīt apakšprogrammas ietvaros, lai Nodarbinātības valsts aģentūra segtu izdevumus par roku un virsmu dezinfekcijas līdzekļu, kā arī šķidro ziepju un roku susināšanas līdzekļu iegādi Nodarbinātības valsts aģentūras darbiniekiem un klientiem, kā arī sejas aizsargvairogu iegādi klientu apkalpošanā iesaistītajiem Nodarbinātības valsts aģentūras darbiniekiem, lai ierobežotu Covid-19 infekcijas izplatību (EKK 2000).</t>
  </si>
  <si>
    <t>speciālais budžets:</t>
  </si>
  <si>
    <t xml:space="preserve">04.05.00 "Valsts sociālās apdrošināšanas aģentūras speciālais budžets" </t>
  </si>
  <si>
    <t>Pasta pakalpojumu apmaksai par pensiju un pabalstu piegādi 2020.gadā būs nepieciešams mazāks finansējums kā plānots (EKK 2000).</t>
  </si>
  <si>
    <t>Plānots finansējumu novirzīt apakšprogrammas ietvaros, lai motivētu VSAA nodarbinātos, kuru personiskais ieguldījums bija nozīmīgs papildus darba apjoma izpildē saistībā ar COVID-19 ieviesto jauno pakalpojumu operatīvu piešķiršanu un izmaksāšanu (EKK 1000).</t>
  </si>
  <si>
    <t>Prioritārā pasākuma "Vienotas valsts pārvaldes stratēģiskās komunikācijas kapacitātes izveide" ietvaros Covid-19 ietekmē nenokmplektētas amata vietas, nenotikuši komandējumi un mācības</t>
  </si>
  <si>
    <t>Ekonomija prioritārā pasākuma "Dienesta stiprināšanai Latvijas drošības un ekonomisko pamatinterešu aizstāvībai" ietvaros saistībā ar īslaicīgu darbinieku prombūtni</t>
  </si>
  <si>
    <t>Ekonomija prioritārā pasākuma "Nepieciešamie papildu resursi saistībā ar Apvienotās Karalistes izstāšanos no Eiropas Savienības" ietvaros saistībā ar atceltiem pasākumiem COVID-19 ierobežojumu dēļ, t.sk. nenotiek plānotie komandējumi un dienesta braucieni un izveidojies ietaupījums kompensācijām darbiniekiem par dienestu ārvalstīs</t>
  </si>
  <si>
    <t>Ekonomija prioritārā pasākuma “Latvijas ārlietu dienesta personāla spēju attīstība” ietvaros saistībā ar atceltiem pasākumiem COVID-19 ierobežojumu dēļ, t.sk. izveidojies ietaupījums kompensācijām darbiniekiem par dienestu ārvalstīs (vēlāki pārcelšanās termiņi) un nenotiek plānotie kvalifikācijas celšanas kursi un civilo ekspertu mācības</t>
  </si>
  <si>
    <t>Piešķirtā finansējuma "Pakalpojumu pieejamības ārvalstu pilsoņiem- vīzu pieteicējiem vēstniecībā Indijā" ietvaros izveidojies ietaupījums kompensācijām par dienestu ārvalstīs (mazāks ģimenes locekļu skaits)</t>
  </si>
  <si>
    <t>Prioritārā pasākuma “Latvijas institūts” ietvaros izveidojies ietaupījums Eiropas valstu kultūras institūtu organizācijai (EUNIC) plānotajos maksājumos</t>
  </si>
  <si>
    <t>Atlīdzības izdevumiem piešķirtajam finansējuma izveidojusies ekonomija saistībā ar īslaicīgu darbinieku prombūtni</t>
  </si>
  <si>
    <t>Ekonomija prioritārā pasākuma "Latvijas interešu lobēšana par ES daudzgadu budžetu 2021-2027.gadam" ietvaros saistībā ar atceltiem pasākumiem COVID-19 ierobežojumu dēļ, t.sk. izveidojies ietaupījums komandējumu, dienesta braucienu un pārstāvības izdevumos</t>
  </si>
  <si>
    <t>Ekonomija prioritārā pasākuma "Latvijas Prezidentūra kodolmateriālu piegādātāju grupā 2018-2019" ietvaros saistībā ar atceltiem pasākumiem COVID-19 ierobežojumu dēļ, t.sk. nenotiek plānotie komandējumi un dienesta braucieni</t>
  </si>
  <si>
    <t>Piešķirtā finansējuma "Pasākumu plāns noziedzīgi iegūtu līdzekļu legalizācijas, terorisma un proliferācijas finansēšanas novēršanai laikposmam no 2020. līdz 2022.gadam" (17.12.2019 MK sēdes protokols Nr.59 77. § ) ietvaros izveidojusies ekonomija saistībā ar atceltiem pasākumiem COVID-19 ierobežojumu dēļ, t.sk. nenotiek plānotie komandējumi un dienesta braucieni</t>
  </si>
  <si>
    <t>Izdevumu ietaupījums plānotajiem ārvalstu komandējumiem, t.sk. 2021.gada tautas skaitīšanas sagatavošanas ietvaros</t>
  </si>
  <si>
    <t>Izdevumu ietaupījums plānotajiem ārvalstu un iekšzemes komandējumiem.</t>
  </si>
  <si>
    <t>Izdevumu ietaupījums plānotajiem ārvalstu komandējumiem, ar ienākošo un izejošo vizīšu saistītajiem pakalpojumiem, kā arī LIAA pārstāvniecību un ar diasporas iesaistīšanos rīkotajiem pasākumiem.</t>
  </si>
  <si>
    <t xml:space="preserve">Finansējums jāpārdala atbilstoši 06.10.2020 MK sēdes prot. Nr.59 43.§ 7.punktam </t>
  </si>
  <si>
    <t>Izdevumu ietaupījums, jo faktiskās izmaksas par 2019.gadā obligātā iepirkuma  nodrošināšanu bija mazākas par plānoto.</t>
  </si>
  <si>
    <t>Izdevumu ietaupījums plānotajiem ārvalstu komandējumiem, kā arī administratīviem izdevumiem saistībā ar atceltajiem plānotajiem klātienes pasākumiem.</t>
  </si>
  <si>
    <t>Izdevumu ietaupījums plānotajiem ārvalstu komandējumiem un ierobežotas iespējas īstenot vairākus ar pakalpojumu iepirkumu saistītus klātienē plānotus pasākumus.</t>
  </si>
  <si>
    <t>Ietaupījums izdevumiem Eiropas Vērtību pētījumam</t>
  </si>
  <si>
    <t>Saeimas Ilgtspējīgas attīstības komisijas 2019. gada 11. decembra vēstulē Nr. 142.9/17-8-13/19 izteikts priekšlikums par finansiāla atbalsta sniegšanu Latvijas dalībai Eiropas Vērtību pētījumā. Šī pētījuma veikšanai PKC budžetā paredzēti - 36 720 EUR .  2020.gada 8.aprīlī noslēgts Līgums Nr.4.1-1/2-2020 ar Latvijas Universitāti par šī pētījuma veikšanu.</t>
  </si>
  <si>
    <t>Ietaupījums izdevumiem komandējumiem dēļ Covid-19 noteiktajiem ierobežojumiem</t>
  </si>
  <si>
    <t>Ietaupījums izdevumiem konkurētspējas un NAP īstenošanas atbalsta pasākumiem dēļ Covid-19 noteiktajiem ierobežojumiem</t>
  </si>
  <si>
    <t>MP un Valsts kancelejas darbinieku nenotikušie un atceltie komandējumi</t>
  </si>
  <si>
    <t>Droša attālinātā darba, sanāksmju un preses konferenču nodrošinšanai - datortehnikas, licenču iegādei.</t>
  </si>
  <si>
    <t xml:space="preserve">Nenotikušās mācības un speciālā literatūra starptautisko ieguldījumu strīdu jautājumos valsts pārvaldes nodarbinātajiem </t>
  </si>
  <si>
    <t>Prioritārais pasākums "Valsts pārvaldes reformas un inovācijas kultūras ieviešana" - datu analīzes un vizualizācijas rīks - faktiskie izdevumi plānojas mazāki</t>
  </si>
  <si>
    <t>Kampaņa "Staro Rīga" -nenotiek</t>
  </si>
  <si>
    <t>Ekonomija  komandējumiem un dienesta braucieniem un citiem pārstāvības izdevumiem, t.sk. atceltiem pasākumiem COVID-19 ierobežojumu dēļ</t>
  </si>
  <si>
    <t>Finansējumu plānots pārdalīt uz pamatkapitāla veidošanu materiāltehniskās bāzes darbības nodrošināšanai Covid-19 izplatības laikā</t>
  </si>
  <si>
    <t xml:space="preserve">Ekonomija  informatīvā ziņojuma “Par nepieciešamo papildu finansējumu breksita seku risināšanai”” (11.10.2019 MK sēdes protokols Nr.47 7. § ) ietvaros piešķirtā finansējuma 151 804 euro apmērā saistībā ar to, ka COVID-19 ierobežojumu dēļ ir vēlāki darbinieku pārcelšanās termiņi, kā arī ekonomija 151 804 euro apmērā kompensācijām darbiniekiem par dienestu ārvalstīs (mazāks ģimenes locekļu skaits) </t>
  </si>
  <si>
    <t>Finansējumu plānots novirzīt Valsts un pašvaldību institūciju amatpersonu un darbinieku atlīdzības likuma 16.panta otrajā daļā noteiktajiem atlīdzības izdevumiem</t>
  </si>
  <si>
    <t>COVID-19 ierobežojumu dēļ izveidojies ietaupijums konsulāro amatpersonu mācību un vīzu ielīmju iegādes izdevumos</t>
  </si>
  <si>
    <t>Ekonomija saistībā ar atceltiem pasākumiem COVID-19 ierobežojumu dēļ, t.sk. nenotiek plānotie komandējumi un dienesta braucieni un izveidojies ietaupījums pārstāvības izdevumos</t>
  </si>
  <si>
    <t>Ekonomija valsts nodevu un konsulārās atlīdzības uzskaites sistēmas un drošības sistēmu izveidei plānotajos izdevumos</t>
  </si>
  <si>
    <t>Finansējumu plānots pārdalīt prioritārā pasākuma "Informācijas par spēkā esošajām starptautiskajām un nacionālajām sankcijām nodrošināšana, IKT funkcionalitātes nodrošināšana un pārvaldības spēju stiprināšana pieaugošo kiberdraudu apstākļos, pārstāvniecību ārvalstīs materiāli tehniskais nodrošinājums" ietvaros, nemainot prioritātes mērķi</t>
  </si>
  <si>
    <t>COVID-19 ierobežojumu dēļ izveidojies ietaupījums 104 125 euro apmērā pārstāvības, degvielas, mācību un citos izdevumos, 45 000 euro apmērā no projektam "Sadarbībai ar diasporu" piešķirtā finansējuma, kā arī 7 000 euro apmērā no prioritārajam pasākumam "Sadarbībai ar diasporu" piešķirtā finansējuma un 150 600 euro apmērā no prioritārajam pasākumam "Informācijas par spēkā esošajām starptautiskajām un nacionālajām sankcijām nodrošināšana, IKT funkcionalitātes nodrošināšana un pārvaldības spēju stiprināšana pieaugošo kiberdraudu apstākļos, pārstāvniecību ārvalstīs materiāli tehniskais nodrošinājums" piešķirtā finansējuma.</t>
  </si>
  <si>
    <t xml:space="preserve">Komandējumu un ar to saistīto izdevumu ietaupījums </t>
  </si>
  <si>
    <t>Finansējumu plānots novirzīt "Nacionālās drošības likumā" paredzēto prasību izpildei attiecībā uz specializētās telpas tehnisku ierīkošanu</t>
  </si>
  <si>
    <t>Prognozētais finanšu līdzekļu ietaupījums kopā 79 406 euro, tajā skaitā  pasākumā "Finansējums pašvaldībām par likuma „Par zemes privatizāciju lauku apvidos” prasību izpildi" 10 000 euro apmērā veidojas ekonomija,  ņemot vērā, ka pašvaldību finansējuma pieprasījumi ir par ļoti mazām summām; pasākumā "Reģionālās attīstības atbalsta pasākums - infrastruktūras pielāgošana un uzturēšana"  69 406 euro veidojas saistībā ar Covid-19 pandēmiju.</t>
  </si>
  <si>
    <t xml:space="preserve">Ieekonomētos līdzekļus 65 100 euro apmērā plānots novirzīt ZM budžeta apakšprogrammai 22.02.00 "Augstākā izglītība", lai iegādātos divus nekustamos īpašumus Tukuma novadā Pūres pagastā LLU Dārzkopības institūtam.                        
Zemkopības ministrija ir nosūtījusi  Finanšu ministrijai pieprasījumu par apropriācijas pārdali (ZM 24.09.2020.vēstule Nr.8-2e/1960/2020 "Par apropriācijas pārdali") un atkārtota vēstule 07.10.2020. 
Finanšu ministrija ir sniegusi atbildi, ka, ievērojot MP rezolūcijās noteikto, jautājums risināms kopā ar visu mnistriju iesniegtajiem priekšlikumiem.  </t>
  </si>
  <si>
    <t>Ieekonomētos līdzekļus 15 721 euro apmērā plānots novirzīt ZM budžeta apakšprogrammai 21.02.00 "Sabiedriskā finansējuma administrēšana un valsts uzraudzība lauksaimniecībā", lai VTUA Latvijas Lauksaimniecības muzejam nodrošinātu valsts nekustamā īpašumā esošā kultūrvēsturiskā mantojuma saglabāšanu un novērstu lauksaimniecības nozares muzeja darbības apturēšanu.                                                                    
Ņemot vērā, ka ZM netika atbalstīts neviens prioritārā pasākuma pieprasījums 2021.-2023.gadam, ZM ir izvērtējusi prioritāro pasākumu sarakstu un ierosina novirzīt līdzekļus šim pasākumam, kurš īstenojams viena gada ietvaros.</t>
  </si>
  <si>
    <t>Ieekonomētos līdzekļus 92 582 euro apmērā plānots novirzīt ZM budžeta apakšprogrammai 97.00.00 "Nozaru vadība un politikas plānošana" ēkas remontdarbiem Rīgā, Republikas laukumā 2, tajā skaitā:
1.Automātiskās ugunsgrēka atklāšanas un trauksmes signalizācijas sistēmas atjaunošana, 1.kārta (projektēšana un  signāldevēju un vadības paneļu nomaiņa,) 60 000 euro apmērā;
2.Automātiskās dūmu un karstuma izvadīšanas sistēmas atjaunošana 2.kārta 32 582 euro apmērā.</t>
  </si>
  <si>
    <t xml:space="preserve">Ieekonomētos līdzekļus 48 500 euro apmērā plānots novirzīt budžeta apakšprogrammai 24.01.00 "Meža resursu valsts uzraudzība". Sakarā ar epidemioloģiskās situācijas pasliktināšanos valstī, attiecīgiem valdības norādījumiem, lai nepieļautu un samazinātu saslimšanas un izplatīšanās risku ar Covid-19 sabiedriskajos transportlīdzekļos un darba kolektīvos, lai nodrošinātu attālināto darbu, Valsts meža dienestam ir nepieciešams iegādāties 50 datorus par kopējo summu  48 500 euro, lai nomainītu 2012. gada decembrī iegādāto, fiziski un morāli novecojošo, šobrīd vissliktākajā stāvoklī esošo datortehniku.                                                                                       Zemkopības ministrija ir nosūtījusi Finanšu ministrijai pieprasījumu par apropriācijas izmaiņām (ZM 28.09.2020. vēstule Nr.8-2e/1979/2020). 
Finanšu ministrija ir sniegusi atbildi, ka, ievērojot MP rezolūcijās noteikto, jautājums risināms kopā ar visu mnistriju iesniegtajiem priekšlikumiem.                                         </t>
  </si>
  <si>
    <t>Saskaņā Ministru kabineta 2019. gada 23. jūlija  rīkojumu Nr. 385 "Par Satiksmes ministrijas ilgtermiņa saistībām jauno elektrovilcienu projekta īstenošanai" 2020.gadā bija paredzēti līdzekļi 4,7 milj euro apmērā AS "Pasažieru vilciens" elektrovilcienu projekta īstenošanai. Minētā summa nav apgūta un ministrija sagatavojusi grozījumus Ministru kabineta 2019. gada 23. jūlija rīkojumā Nr. 385 "Par Satiksmes ministrijas ilgtermiņa saistībām jauno elektrovilcienu projekta īstenošanai" paredzot aktualizēt  projekta izmaksas, apjomu un termiņus (iesniegti atkārtotai saskaņošanai Finanšu ministrijā).</t>
  </si>
  <si>
    <t>Finansējumu vēlams novirzīt Satiksmes ministrijas resora vajadzībām ( sabiedriskā transporta zaudējumu segšanai).  Ņemot vērā izmaiņas projekta gaitā, summa būs nepieciešama elektrovilcienu projekta īstenošanai 2021.gadā.  
Lai minēto finansējumu atbrīvotu, nepieciešams veikt grozījumus  Ministru kabineta 2019. gada 23. jūlija rīkojumā Nr. 385 "Par Satiksmes ministrijas ilgtermiņa saistībām jauno elektrovilcienu projekta īstenošanai".</t>
  </si>
  <si>
    <r>
      <t xml:space="preserve">Prioritārā pasākuma 17_14_P "Analītiskā materiāla sagatavošana platjoslas elektronisko sakaru tīklu attīstības plāna 2021. - 2027.gadam izstrādes vajadzībām" īstenošanai tika plānoti 30 000 </t>
    </r>
    <r>
      <rPr>
        <i/>
        <sz val="10"/>
        <rFont val="Times New Roman"/>
        <family val="2"/>
        <charset val="186"/>
      </rPr>
      <t xml:space="preserve">euro, </t>
    </r>
    <r>
      <rPr>
        <sz val="10"/>
        <rFont val="Times New Roman"/>
        <family val="2"/>
        <charset val="186"/>
      </rPr>
      <t>bet līgums noslēgts par 22 506</t>
    </r>
    <r>
      <rPr>
        <i/>
        <sz val="10"/>
        <rFont val="Times New Roman"/>
        <family val="2"/>
        <charset val="186"/>
      </rPr>
      <t xml:space="preserve"> euro </t>
    </r>
    <r>
      <rPr>
        <sz val="10"/>
        <rFont val="Times New Roman"/>
        <family val="2"/>
        <charset val="186"/>
      </rPr>
      <t>kā rezultātā radās ietaupījums.</t>
    </r>
  </si>
  <si>
    <r>
      <t xml:space="preserve">Mācību, darba un dienesta komandējumi, darba braucieni netiek īstenoti ārkārtējās situācijas periodā. Kopumā prognozētais ietaupījums komandējumiem 53 827 </t>
    </r>
    <r>
      <rPr>
        <i/>
        <sz val="10"/>
        <rFont val="Times New Roman"/>
        <family val="1"/>
        <charset val="186"/>
      </rPr>
      <t>euro,</t>
    </r>
    <r>
      <rPr>
        <sz val="10"/>
        <rFont val="Times New Roman"/>
        <family val="1"/>
        <charset val="186"/>
      </rPr>
      <t xml:space="preserve"> t.sk. dalībai Starptautiskās darba konferences 109.sesijā Ženēvā 13 529 </t>
    </r>
    <r>
      <rPr>
        <i/>
        <sz val="10"/>
        <rFont val="Times New Roman"/>
        <family val="1"/>
        <charset val="186"/>
      </rPr>
      <t>euro</t>
    </r>
    <r>
      <rPr>
        <sz val="10"/>
        <rFont val="Times New Roman"/>
        <family val="1"/>
        <charset val="186"/>
      </rPr>
      <t xml:space="preserve"> (7611 </t>
    </r>
    <r>
      <rPr>
        <i/>
        <sz val="10"/>
        <rFont val="Times New Roman"/>
        <family val="1"/>
        <charset val="186"/>
      </rPr>
      <t>euro</t>
    </r>
    <r>
      <rPr>
        <sz val="10"/>
        <rFont val="Times New Roman"/>
        <family val="1"/>
        <charset val="186"/>
      </rPr>
      <t xml:space="preserve"> LDDK un LBAS pārstāvju konferences dalībnieku izdevumi un 5 918 </t>
    </r>
    <r>
      <rPr>
        <i/>
        <sz val="10"/>
        <rFont val="Times New Roman"/>
        <family val="1"/>
        <charset val="186"/>
      </rPr>
      <t>euro</t>
    </r>
    <r>
      <rPr>
        <sz val="10"/>
        <rFont val="Times New Roman"/>
        <family val="1"/>
        <charset val="186"/>
      </rPr>
      <t xml:space="preserve"> LM pārstāvju izdevumi), kā arī citi  komandējumi, galvenokārt ārvalstu komandējumi, 40 298 </t>
    </r>
    <r>
      <rPr>
        <i/>
        <sz val="10"/>
        <rFont val="Times New Roman"/>
        <family val="1"/>
        <charset val="186"/>
      </rPr>
      <t>euro</t>
    </r>
    <r>
      <rPr>
        <sz val="10"/>
        <rFont val="Times New Roman"/>
        <family val="1"/>
        <charset val="186"/>
      </rPr>
      <t xml:space="preserve"> apmērā (EKK 2000).</t>
    </r>
  </si>
  <si>
    <r>
      <t xml:space="preserve">Plānots finansējumu novirzīt apakšprogrammas ietvaros COVID-19 izplatības ierobežošanas pasākumu īstenošanai -  IT inventāra (portatīvie datori un MS Office licences) iegādei attālināta daba nodrošināšanai ministrijas darbiniekiem. (HP EliteBook 745 G6 - 14" portatīvais dators 1 110 </t>
    </r>
    <r>
      <rPr>
        <i/>
        <sz val="10"/>
        <rFont val="Times New Roman"/>
        <family val="1"/>
        <charset val="186"/>
      </rPr>
      <t>euro</t>
    </r>
    <r>
      <rPr>
        <sz val="10"/>
        <rFont val="Times New Roman"/>
        <family val="1"/>
        <charset val="186"/>
      </rPr>
      <t xml:space="preserve">*31 gab.+21% (PVN) = 41 636 </t>
    </r>
    <r>
      <rPr>
        <i/>
        <sz val="10"/>
        <rFont val="Times New Roman"/>
        <family val="1"/>
        <charset val="186"/>
      </rPr>
      <t>euro</t>
    </r>
    <r>
      <rPr>
        <sz val="10"/>
        <rFont val="Times New Roman"/>
        <family val="1"/>
        <charset val="186"/>
      </rPr>
      <t xml:space="preserve"> un MS Office licences 325 </t>
    </r>
    <r>
      <rPr>
        <i/>
        <sz val="10"/>
        <rFont val="Times New Roman"/>
        <family val="1"/>
        <charset val="186"/>
      </rPr>
      <t>euro</t>
    </r>
    <r>
      <rPr>
        <sz val="10"/>
        <rFont val="Times New Roman"/>
        <family val="1"/>
        <charset val="186"/>
      </rPr>
      <t xml:space="preserve">*31 gab.+21% (PVN) = 12 191 </t>
    </r>
    <r>
      <rPr>
        <i/>
        <sz val="10"/>
        <rFont val="Times New Roman"/>
        <family val="1"/>
        <charset val="186"/>
      </rPr>
      <t>euro</t>
    </r>
    <r>
      <rPr>
        <sz val="10"/>
        <rFont val="Times New Roman"/>
        <family val="1"/>
        <charset val="186"/>
      </rPr>
      <t>). Kopā 53 827</t>
    </r>
    <r>
      <rPr>
        <i/>
        <sz val="10"/>
        <rFont val="Times New Roman"/>
        <family val="1"/>
        <charset val="186"/>
      </rPr>
      <t xml:space="preserve"> euro </t>
    </r>
    <r>
      <rPr>
        <sz val="10"/>
        <rFont val="Times New Roman"/>
        <family val="1"/>
        <charset val="186"/>
      </rPr>
      <t>(EKK 5000).</t>
    </r>
  </si>
  <si>
    <r>
      <t xml:space="preserve">Plānots finansējumu novirzīt apakšprogrammas ietvaros (885 697 </t>
    </r>
    <r>
      <rPr>
        <i/>
        <sz val="10"/>
        <rFont val="Times New Roman"/>
        <family val="1"/>
        <charset val="186"/>
      </rPr>
      <t>euro</t>
    </r>
    <r>
      <rPr>
        <sz val="10"/>
        <rFont val="Times New Roman"/>
        <family val="1"/>
        <charset val="186"/>
      </rPr>
      <t xml:space="preserve">)  tehnisko palīglīdzekļu nodrošināšanas pakalpojumam, par papildus piešķirtajiem līdzekļiem tiks iegādātas kopā 3950 TPL vienības, t.sk. 1 936 surdotehnikas TPL vienības, kā arī 555 ortozes, 210 personīgās pārvietošanās palīgierīces, 240 personīgie aprūpes palīglīdzekļi, 40 funkcionālās gultas un 40 matrači. 
Kopā papildus ar TPL 2020.gadā tiks nodrošinātas 2 746 personas. Kopā plānots pārdalīt 1 148 688 </t>
    </r>
    <r>
      <rPr>
        <i/>
        <sz val="10"/>
        <rFont val="Times New Roman"/>
        <family val="1"/>
        <charset val="186"/>
      </rPr>
      <t>euro</t>
    </r>
    <r>
      <rPr>
        <sz val="10"/>
        <rFont val="Times New Roman"/>
        <family val="1"/>
        <charset val="186"/>
      </rPr>
      <t xml:space="preserve"> (885 697 </t>
    </r>
    <r>
      <rPr>
        <i/>
        <sz val="10"/>
        <rFont val="Times New Roman"/>
        <family val="1"/>
        <charset val="186"/>
      </rPr>
      <t>euro</t>
    </r>
    <r>
      <rPr>
        <sz val="10"/>
        <rFont val="Times New Roman"/>
        <family val="1"/>
        <charset val="186"/>
      </rPr>
      <t xml:space="preserve"> + 262 991 </t>
    </r>
    <r>
      <rPr>
        <i/>
        <sz val="10"/>
        <rFont val="Times New Roman"/>
        <family val="1"/>
        <charset val="186"/>
      </rPr>
      <t xml:space="preserve">euro </t>
    </r>
    <r>
      <rPr>
        <sz val="10"/>
        <rFont val="Times New Roman"/>
        <family val="1"/>
        <charset val="186"/>
      </rPr>
      <t xml:space="preserve">(plānots pārdalīt no apakšprogrammas 22.03.00 "Valsts atbalsts ārpusģimenes aprūpei") (EKK 3000).
</t>
    </r>
  </si>
  <si>
    <r>
      <t xml:space="preserve">Ieekonomētos līdzekļus plānots novirzīt apakšprogrammai:
1) 05.01.00 "Sociālās rehabilitācijas valsts programmas" (262 991 </t>
    </r>
    <r>
      <rPr>
        <i/>
        <sz val="10"/>
        <rFont val="Times New Roman"/>
        <family val="1"/>
        <charset val="186"/>
      </rPr>
      <t>euro</t>
    </r>
    <r>
      <rPr>
        <sz val="10"/>
        <rFont val="Times New Roman"/>
        <family val="1"/>
        <charset val="186"/>
      </rPr>
      <t xml:space="preserve">) tehnisko palīglīdzekļu nodrošināšanas pakalpojumam, par papildus piešķirtajiem līdzekļiem tiks iegādātas kopā 3950 TPL vienības, t.sk. 1 936 surdotehnikas TPL vienības, kā arī 555 ortozes, 210 personīgās pārvietošanās palīgierīces, 240 personīgie aprūpes palīglīdzekļi, 40 funkcionālās gultas un 40 matrači. 
Kopā papildus ar TPL 2020.gadā tiks nodrošinātas 2 746 personas. Kopā plānots pārdalīt 1 148 688 </t>
    </r>
    <r>
      <rPr>
        <i/>
        <sz val="10"/>
        <rFont val="Times New Roman"/>
        <family val="1"/>
        <charset val="186"/>
      </rPr>
      <t>euro</t>
    </r>
    <r>
      <rPr>
        <sz val="10"/>
        <rFont val="Times New Roman"/>
        <family val="1"/>
        <charset val="186"/>
      </rPr>
      <t xml:space="preserve"> (885 697 </t>
    </r>
    <r>
      <rPr>
        <i/>
        <sz val="10"/>
        <rFont val="Times New Roman"/>
        <family val="1"/>
        <charset val="186"/>
      </rPr>
      <t xml:space="preserve">euro </t>
    </r>
    <r>
      <rPr>
        <sz val="10"/>
        <rFont val="Times New Roman"/>
        <family val="1"/>
        <charset val="186"/>
      </rPr>
      <t>(plānots pārdalīt no apakšprogrammas 05.01.00 "Sociālās rehabilitācijas valsts programmas")</t>
    </r>
    <r>
      <rPr>
        <i/>
        <sz val="10"/>
        <rFont val="Times New Roman"/>
        <family val="1"/>
        <charset val="186"/>
      </rPr>
      <t xml:space="preserve"> </t>
    </r>
    <r>
      <rPr>
        <sz val="10"/>
        <rFont val="Times New Roman"/>
        <family val="1"/>
        <charset val="186"/>
      </rPr>
      <t xml:space="preserve"> + 262 991</t>
    </r>
    <r>
      <rPr>
        <i/>
        <sz val="10"/>
        <rFont val="Times New Roman"/>
        <family val="1"/>
        <charset val="186"/>
      </rPr>
      <t xml:space="preserve"> euro</t>
    </r>
    <r>
      <rPr>
        <sz val="10"/>
        <rFont val="Times New Roman"/>
        <family val="1"/>
        <charset val="186"/>
      </rPr>
      <t xml:space="preserve">) (EKK 3000);
2) 05.01.00 "Sociālās rehabilitācijas valsts programmas" (34 983 </t>
    </r>
    <r>
      <rPr>
        <i/>
        <sz val="10"/>
        <rFont val="Times New Roman"/>
        <family val="1"/>
        <charset val="186"/>
      </rPr>
      <t>euro</t>
    </r>
    <r>
      <rPr>
        <sz val="10"/>
        <rFont val="Times New Roman"/>
        <family val="1"/>
        <charset val="186"/>
      </rPr>
      <t xml:space="preserve">) sociālās rehabilitācijas pakalpojumiem nedzirdīgām un vājdzirdīgām personām. Tiks nodrošināts pakalpojumu komplekss (ar izmitināšanu) nedzirdīgām personām ar garīgās attīstības traucējumiem vai zemu izglītības līmeni, kā arī nodrošināts pakalpojumam “Latviešu zīmju valodas apmācība un pilnveide” papildu stundu skaits (EKK 3000);
3) 05.37.00 "Sociālās integrācijas valsts aģentūras administrēšana un profesionālās un sociālās rehabilitācijas pakalpojumu nodrošināšana" (57 241 </t>
    </r>
    <r>
      <rPr>
        <i/>
        <sz val="10"/>
        <rFont val="Times New Roman"/>
        <family val="1"/>
        <charset val="186"/>
      </rPr>
      <t>euro</t>
    </r>
    <r>
      <rPr>
        <sz val="10"/>
        <rFont val="Times New Roman"/>
        <family val="1"/>
        <charset val="186"/>
      </rPr>
      <t xml:space="preserve">) SIVA jumta logu, jumta pieslēguma konstrukcijas nomaiņai un jumta vējkastu, un tekņu atjaunošanai Slokas ielā 68, Jūrmalā, SIVA koledžas ēkā, kurā atrodas mācību telpas un vienā no korpusiem ir izvietotas arī kopmītnes istabiņas audzēkņiem (jumts (80 000 </t>
    </r>
    <r>
      <rPr>
        <i/>
        <sz val="10"/>
        <rFont val="Times New Roman"/>
        <family val="1"/>
        <charset val="186"/>
      </rPr>
      <t>euro</t>
    </r>
    <r>
      <rPr>
        <sz val="10"/>
        <rFont val="Times New Roman"/>
        <family val="1"/>
        <charset val="186"/>
      </rPr>
      <t xml:space="preserve">) + telpu apdares atjaunošana pēc jumta logu nomaiņas (70 000 </t>
    </r>
    <r>
      <rPr>
        <i/>
        <sz val="10"/>
        <rFont val="Times New Roman"/>
        <family val="1"/>
        <charset val="186"/>
      </rPr>
      <t>euro</t>
    </r>
    <r>
      <rPr>
        <sz val="10"/>
        <rFont val="Times New Roman"/>
        <family val="1"/>
        <charset val="186"/>
      </rPr>
      <t xml:space="preserve">)), kā arī SIVA COVID-19 mazināšanas pasākumiem: aizsarglīdzekļi 7 546 </t>
    </r>
    <r>
      <rPr>
        <i/>
        <sz val="10"/>
        <rFont val="Times New Roman"/>
        <family val="1"/>
        <charset val="186"/>
      </rPr>
      <t>euro</t>
    </r>
    <r>
      <rPr>
        <sz val="10"/>
        <rFont val="Times New Roman"/>
        <family val="1"/>
        <charset val="186"/>
      </rPr>
      <t xml:space="preserve">, termokameras (2gab.) 12 099 </t>
    </r>
    <r>
      <rPr>
        <i/>
        <sz val="10"/>
        <rFont val="Times New Roman"/>
        <family val="1"/>
        <charset val="186"/>
      </rPr>
      <t>euro</t>
    </r>
    <r>
      <rPr>
        <sz val="10"/>
        <rFont val="Times New Roman"/>
        <family val="1"/>
        <charset val="186"/>
      </rPr>
      <t xml:space="preserve"> un projektori (3gab. mācību nodrošināšanai koledžā) 1 815 </t>
    </r>
    <r>
      <rPr>
        <i/>
        <sz val="10"/>
        <rFont val="Times New Roman"/>
        <family val="1"/>
        <charset val="186"/>
      </rPr>
      <t>euro</t>
    </r>
    <r>
      <rPr>
        <sz val="10"/>
        <rFont val="Times New Roman"/>
        <family val="1"/>
        <charset val="186"/>
      </rPr>
      <t xml:space="preserve">. 
Kopā plānots pārdalīt 171 460 </t>
    </r>
    <r>
      <rPr>
        <i/>
        <sz val="10"/>
        <rFont val="Times New Roman"/>
        <family val="1"/>
        <charset val="186"/>
      </rPr>
      <t>euro</t>
    </r>
    <r>
      <rPr>
        <sz val="10"/>
        <rFont val="Times New Roman"/>
        <family val="1"/>
        <charset val="186"/>
      </rPr>
      <t xml:space="preserve"> (57 241</t>
    </r>
    <r>
      <rPr>
        <i/>
        <sz val="10"/>
        <rFont val="Times New Roman"/>
        <family val="1"/>
        <charset val="186"/>
      </rPr>
      <t xml:space="preserve"> euro</t>
    </r>
    <r>
      <rPr>
        <sz val="10"/>
        <rFont val="Times New Roman"/>
        <family val="1"/>
        <charset val="186"/>
      </rPr>
      <t xml:space="preserve"> + 81 708 </t>
    </r>
    <r>
      <rPr>
        <i/>
        <sz val="10"/>
        <rFont val="Times New Roman"/>
        <family val="1"/>
        <charset val="186"/>
      </rPr>
      <t>euro</t>
    </r>
    <r>
      <rPr>
        <sz val="10"/>
        <rFont val="Times New Roman"/>
        <family val="1"/>
        <charset val="186"/>
      </rPr>
      <t xml:space="preserve">(plānots pārdalīt no apakšprogrammas 20.01.00 "Valsts sociālie pabalsti") + 32 511 </t>
    </r>
    <r>
      <rPr>
        <i/>
        <sz val="10"/>
        <rFont val="Times New Roman"/>
        <family val="1"/>
        <charset val="186"/>
      </rPr>
      <t>euro</t>
    </r>
    <r>
      <rPr>
        <sz val="10"/>
        <rFont val="Times New Roman"/>
        <family val="1"/>
        <charset val="186"/>
      </rPr>
      <t>(plānots pārdalīt no apakšprogrammas 20.04.00 "Bēgļa un alternatīvo statusu ieguvušo personu pabalsti"))  (EKK5000 un EKK2000).</t>
    </r>
  </si>
  <si>
    <r>
      <t xml:space="preserve">Finansējums, lai nodrošinātu valsts sociālās apdrošināšanas obligātās iemaksas un piemaksu AZG pensiju saņēmējiem, nepieciešams mazāk kā plānots (SB daļā 04.01.00 ieņēmumi pensiju apdrošināšanai  - 650 269 </t>
    </r>
    <r>
      <rPr>
        <i/>
        <sz val="10"/>
        <rFont val="Times New Roman"/>
        <family val="1"/>
        <charset val="186"/>
      </rPr>
      <t>euro</t>
    </r>
    <r>
      <rPr>
        <sz val="10"/>
        <rFont val="Times New Roman"/>
        <family val="1"/>
        <charset val="186"/>
      </rPr>
      <t xml:space="preserve">, izdevumi - 155 935 </t>
    </r>
    <r>
      <rPr>
        <i/>
        <sz val="10"/>
        <rFont val="Times New Roman"/>
        <family val="1"/>
        <charset val="186"/>
      </rPr>
      <t>euro</t>
    </r>
    <r>
      <rPr>
        <sz val="10"/>
        <rFont val="Times New Roman"/>
        <family val="1"/>
        <charset val="186"/>
      </rPr>
      <t xml:space="preserve"> (piemaksa AZG pensiju saņēmējiem), 04.02.00  ieņēmumi apdrošināšanai pret bezdarbu - 45 857 </t>
    </r>
    <r>
      <rPr>
        <i/>
        <sz val="10"/>
        <rFont val="Times New Roman"/>
        <family val="1"/>
        <charset val="186"/>
      </rPr>
      <t>euro</t>
    </r>
    <r>
      <rPr>
        <sz val="10"/>
        <rFont val="Times New Roman"/>
        <family val="1"/>
        <charset val="186"/>
      </rPr>
      <t xml:space="preserve">, un 04.04.00  ieņēmumi invaliditātes apdrošināšanai - 55 641 </t>
    </r>
    <r>
      <rPr>
        <i/>
        <sz val="10"/>
        <rFont val="Times New Roman"/>
        <family val="1"/>
        <charset val="186"/>
      </rPr>
      <t>euro</t>
    </r>
    <r>
      <rPr>
        <sz val="10"/>
        <rFont val="Times New Roman"/>
        <family val="1"/>
        <charset val="186"/>
      </rPr>
      <t>) (EKK 7120).</t>
    </r>
  </si>
  <si>
    <r>
      <t xml:space="preserve">Plānots finansējumu novirzīt apakšprogrammas ietvaros (751 767 </t>
    </r>
    <r>
      <rPr>
        <i/>
        <sz val="10"/>
        <rFont val="Times New Roman"/>
        <family val="1"/>
        <charset val="186"/>
      </rPr>
      <t>euro</t>
    </r>
    <r>
      <rPr>
        <sz val="10"/>
        <rFont val="Times New Roman"/>
        <family val="1"/>
        <charset val="186"/>
      </rPr>
      <t xml:space="preserve">) ST sprieduma izpildei, lai segtu nenomaksātās valsts sociālās apdrošināšanas obligātās iemaksas invaliditātes apdrošināšanai par periodu no 1998.gada 1.janvāra līdz 2002.gada 31.decembrim, veicot  transfertu uz valsts speciālā budžeta apakšprogrammu 04.04.00 "Invaliditātes, maternitātes un slimības speciālais budžets" - palielinot ieņēmumus. 
Kopā plānots pārdalīt 1 772 752 </t>
    </r>
    <r>
      <rPr>
        <i/>
        <sz val="10"/>
        <rFont val="Times New Roman"/>
        <family val="1"/>
        <charset val="186"/>
      </rPr>
      <t xml:space="preserve">euro </t>
    </r>
    <r>
      <rPr>
        <sz val="10"/>
        <rFont val="Times New Roman"/>
        <family val="1"/>
        <charset val="186"/>
      </rPr>
      <t xml:space="preserve">(751 767 </t>
    </r>
    <r>
      <rPr>
        <i/>
        <sz val="10"/>
        <rFont val="Times New Roman"/>
        <family val="1"/>
        <charset val="186"/>
      </rPr>
      <t>euro</t>
    </r>
    <r>
      <rPr>
        <sz val="10"/>
        <rFont val="Times New Roman"/>
        <family val="1"/>
        <charset val="186"/>
      </rPr>
      <t xml:space="preserve"> + 1 020 985 </t>
    </r>
    <r>
      <rPr>
        <i/>
        <sz val="10"/>
        <rFont val="Times New Roman"/>
        <family val="1"/>
        <charset val="186"/>
      </rPr>
      <t xml:space="preserve">euro </t>
    </r>
    <r>
      <rPr>
        <sz val="10"/>
        <rFont val="Times New Roman"/>
        <family val="1"/>
        <charset val="186"/>
      </rPr>
      <t xml:space="preserve">(plānots pārdalīt no apakšprogrammas 20.01.00 "Valsts sociālie pabalsti")) (EKK 7120).  </t>
    </r>
  </si>
  <si>
    <r>
      <t xml:space="preserve">Ieekonomētos līdzekļus plānots novirzīt:
1) programmai 04.00.00  "Valsts atbalsts sociālajai apdrošināšanai" (1 020 985 </t>
    </r>
    <r>
      <rPr>
        <i/>
        <sz val="10"/>
        <rFont val="Times New Roman"/>
        <family val="1"/>
        <charset val="186"/>
      </rPr>
      <t>euro</t>
    </r>
    <r>
      <rPr>
        <sz val="10"/>
        <rFont val="Times New Roman"/>
        <family val="1"/>
        <charset val="186"/>
      </rPr>
      <t xml:space="preserve">) (EKK valsts budžeta uzturēšanas izdevumu transferti no valsts pamatbudžeta uz valsts speciālo budžetu) ST sprieduma izpildei, lai segtu nenomaksātās valsts sociālās apdrošināšanas obligātās iemaksas invaliditātes apdrošināšanai par periodu no 1998.gada 1.janvāra līdz 2002.gada 31.decembrim, veicot  transfertu uz valsts speciālā budžeta apakšprogrammu 04.04.00 "Invaliditātes, maternitātes un slimības speciālais budžets" - palielinot ieņēmumus. 
Kopā plānots pārdalīt 1 772 752 </t>
    </r>
    <r>
      <rPr>
        <i/>
        <sz val="10"/>
        <rFont val="Times New Roman"/>
        <family val="1"/>
        <charset val="186"/>
      </rPr>
      <t>euro</t>
    </r>
    <r>
      <rPr>
        <sz val="10"/>
        <rFont val="Times New Roman"/>
        <family val="1"/>
        <charset val="186"/>
      </rPr>
      <t xml:space="preserve"> (751 767 </t>
    </r>
    <r>
      <rPr>
        <i/>
        <sz val="10"/>
        <rFont val="Times New Roman"/>
        <family val="1"/>
        <charset val="186"/>
      </rPr>
      <t>euro</t>
    </r>
    <r>
      <rPr>
        <sz val="10"/>
        <rFont val="Times New Roman"/>
        <family val="1"/>
        <charset val="186"/>
      </rPr>
      <t xml:space="preserve"> (plānots pārdalīt no programmas 04.00.00 "Valsts atbalsts sociālajai apdrošināšanai") + 1 020 985</t>
    </r>
    <r>
      <rPr>
        <i/>
        <sz val="10"/>
        <rFont val="Times New Roman"/>
        <family val="1"/>
        <charset val="186"/>
      </rPr>
      <t xml:space="preserve"> euro</t>
    </r>
    <r>
      <rPr>
        <sz val="10"/>
        <rFont val="Times New Roman"/>
        <family val="1"/>
        <charset val="186"/>
      </rPr>
      <t xml:space="preserve">) (EKK 7120);
2) apakšprogrammai 05.03.00 "Aprūpe valsts sociālās aprūpes institūcijās" (1 664 416 </t>
    </r>
    <r>
      <rPr>
        <i/>
        <sz val="10"/>
        <rFont val="Times New Roman"/>
        <family val="1"/>
        <charset val="186"/>
      </rPr>
      <t>euro</t>
    </r>
    <r>
      <rPr>
        <sz val="10"/>
        <rFont val="Times New Roman"/>
        <family val="1"/>
        <charset val="186"/>
      </rPr>
      <t xml:space="preserve">) COVID-19 izdevumu kompensācijai, lai nodrošinātu aprūpes centru telpu remontu, kas bija atlikti, ņemot vērā steidzami nepieciešamos izdevumus saistībā ar COVID-19 seku mazināšanu (16 458 </t>
    </r>
    <r>
      <rPr>
        <i/>
        <sz val="10"/>
        <rFont val="Times New Roman"/>
        <family val="1"/>
        <charset val="186"/>
      </rPr>
      <t>euro</t>
    </r>
    <r>
      <rPr>
        <sz val="10"/>
        <rFont val="Times New Roman"/>
        <family val="1"/>
        <charset val="186"/>
      </rPr>
      <t xml:space="preserve">), kā arī aizsardzības līdzekļu krājumu papildināšanai  (130 778 euro), papildus 14 dezinfekcijas iekārtu iegādei, lai būtu pieejamas katrā filiālē (14 x 4 870 = 68 180 </t>
    </r>
    <r>
      <rPr>
        <i/>
        <sz val="10"/>
        <rFont val="Times New Roman"/>
        <family val="1"/>
        <charset val="186"/>
      </rPr>
      <t>euro</t>
    </r>
    <r>
      <rPr>
        <sz val="10"/>
        <rFont val="Times New Roman"/>
        <family val="1"/>
        <charset val="186"/>
      </rPr>
      <t>) un infrastruktūras sakārtošanai (1 449 000</t>
    </r>
    <r>
      <rPr>
        <i/>
        <sz val="10"/>
        <rFont val="Times New Roman"/>
        <family val="1"/>
        <charset val="186"/>
      </rPr>
      <t xml:space="preserve"> euro</t>
    </r>
    <r>
      <rPr>
        <sz val="10"/>
        <rFont val="Times New Roman"/>
        <family val="1"/>
        <charset val="186"/>
      </rPr>
      <t xml:space="preserve">), t.sk., tekoši jumti, bīstamo ēku demontāža, ugunsdrošība, apdares sakārtošana (EKK 1000 + EKK2000+EKK 5000);
3) apakšprogrammai 05.03.00 "Aprūpe valsts sociālās aprūpes institūcijās" (1 064 652 </t>
    </r>
    <r>
      <rPr>
        <i/>
        <sz val="10"/>
        <rFont val="Times New Roman"/>
        <family val="1"/>
        <charset val="186"/>
      </rPr>
      <t>euro</t>
    </r>
    <r>
      <rPr>
        <sz val="10"/>
        <rFont val="Times New Roman"/>
        <family val="1"/>
        <charset val="186"/>
      </rPr>
      <t xml:space="preserve">) - VSAC nodarbināto motivēšanai (novērtēšanas prēmijas vidēji 45% no mēnešalgas), ņemot vērā, ka VSAC nodarbinātie saistībā ar COVID-19 strādājuši paaugstinātas drošības apstākļos, kā arī veikuši papildu darbības, t.sk., strādājot paaugstinātas spriedzes apstākļos,  lai mazinātu iespējas COVID-19 saslimšanai, ir nepieciešams novērtēt VSAC darbinieku ieguldījumu, tos motivējot (EKK 1000);
4) apakšprogrammai 05.37.00 "Sociālās integrācijas valsts aģentūras administrēšana un profesionālās un sociālās rehabilitācijas pakalpojumu nodrošināšana" (81 708 </t>
    </r>
    <r>
      <rPr>
        <i/>
        <sz val="10"/>
        <rFont val="Times New Roman"/>
        <family val="1"/>
        <charset val="186"/>
      </rPr>
      <t>euro</t>
    </r>
    <r>
      <rPr>
        <sz val="10"/>
        <rFont val="Times New Roman"/>
        <family val="1"/>
        <charset val="186"/>
      </rPr>
      <t xml:space="preserve">) SIVA jumta logu, jumta pieslēguma konstrukcijas nomaiņai un jumta vējkastu, un tekņu atjaunošanai Slokas ielā 68, Jūrmalā, SIVA koledžas ēkā, kurā atrodas mācību telpas un vienā no korpusiem ir izvietotas arī kopmītnes istabiņas audzēkņiem (jumts (80 000 </t>
    </r>
    <r>
      <rPr>
        <i/>
        <sz val="10"/>
        <rFont val="Times New Roman"/>
        <family val="1"/>
        <charset val="186"/>
      </rPr>
      <t>euro</t>
    </r>
    <r>
      <rPr>
        <sz val="10"/>
        <rFont val="Times New Roman"/>
        <family val="1"/>
        <charset val="186"/>
      </rPr>
      <t xml:space="preserve">) + telpu apdares atjaunošana pēc jumta logu nomaiņas (70 000 </t>
    </r>
    <r>
      <rPr>
        <i/>
        <sz val="10"/>
        <rFont val="Times New Roman"/>
        <family val="1"/>
        <charset val="186"/>
      </rPr>
      <t>euro</t>
    </r>
    <r>
      <rPr>
        <sz val="10"/>
        <rFont val="Times New Roman"/>
        <family val="1"/>
        <charset val="186"/>
      </rPr>
      <t xml:space="preserve">)), kā arī SIVA COVID-19 mazināšanas pasākumiem: aizsarglīdzekļi 7 546 </t>
    </r>
    <r>
      <rPr>
        <i/>
        <sz val="10"/>
        <rFont val="Times New Roman"/>
        <family val="1"/>
        <charset val="186"/>
      </rPr>
      <t>euro</t>
    </r>
    <r>
      <rPr>
        <sz val="10"/>
        <rFont val="Times New Roman"/>
        <family val="1"/>
        <charset val="186"/>
      </rPr>
      <t xml:space="preserve">, termokameras (2gab.) 12 099 </t>
    </r>
    <r>
      <rPr>
        <i/>
        <sz val="10"/>
        <rFont val="Times New Roman"/>
        <family val="1"/>
        <charset val="186"/>
      </rPr>
      <t>euro</t>
    </r>
    <r>
      <rPr>
        <sz val="10"/>
        <rFont val="Times New Roman"/>
        <family val="1"/>
        <charset val="186"/>
      </rPr>
      <t xml:space="preserve"> un projektori (3gab. mācību nodrošināšanai koledžā) 1 815 </t>
    </r>
    <r>
      <rPr>
        <i/>
        <sz val="10"/>
        <rFont val="Times New Roman"/>
        <family val="1"/>
        <charset val="186"/>
      </rPr>
      <t>euro</t>
    </r>
    <r>
      <rPr>
        <sz val="10"/>
        <rFont val="Times New Roman"/>
        <family val="1"/>
        <charset val="186"/>
      </rPr>
      <t xml:space="preserve">. 
Kopā plānots pārdalīt 171 460 </t>
    </r>
    <r>
      <rPr>
        <i/>
        <sz val="10"/>
        <rFont val="Times New Roman"/>
        <family val="1"/>
        <charset val="186"/>
      </rPr>
      <t>euro</t>
    </r>
    <r>
      <rPr>
        <sz val="10"/>
        <rFont val="Times New Roman"/>
        <family val="1"/>
        <charset val="186"/>
      </rPr>
      <t xml:space="preserve"> (57 241 </t>
    </r>
    <r>
      <rPr>
        <i/>
        <sz val="10"/>
        <rFont val="Times New Roman"/>
        <family val="1"/>
        <charset val="186"/>
      </rPr>
      <t>euro</t>
    </r>
    <r>
      <rPr>
        <sz val="10"/>
        <rFont val="Times New Roman"/>
        <family val="1"/>
        <charset val="186"/>
      </rPr>
      <t xml:space="preserve"> (plānots pārdalīt no apakšprogrammas 22.03.00 "Valsts atbalsts ārpusģimenes aprūpei") + 81 708 </t>
    </r>
    <r>
      <rPr>
        <i/>
        <sz val="10"/>
        <rFont val="Times New Roman"/>
        <family val="1"/>
        <charset val="186"/>
      </rPr>
      <t>euro</t>
    </r>
    <r>
      <rPr>
        <sz val="10"/>
        <rFont val="Times New Roman"/>
        <family val="1"/>
        <charset val="186"/>
      </rPr>
      <t xml:space="preserve"> + 32 511 </t>
    </r>
    <r>
      <rPr>
        <i/>
        <sz val="10"/>
        <rFont val="Times New Roman"/>
        <family val="1"/>
        <charset val="186"/>
      </rPr>
      <t>euro</t>
    </r>
    <r>
      <rPr>
        <sz val="10"/>
        <rFont val="Times New Roman"/>
        <family val="1"/>
        <charset val="186"/>
      </rPr>
      <t xml:space="preserve">(plānots pārdalīt no apakšprogrammas 20.04.00 "Bēgļa un alternatīvo statusu ieguvušo personu pabalsti")) (EKK5000 un EKK2000).
</t>
    </r>
  </si>
  <si>
    <r>
      <t xml:space="preserve">Plānots novirzīt apakšprogrammai 05.37.00 "Sociālās integrācijas valsts aģentūras administrēšana un profesionālās un sociālās rehabilitācijas pakalpojumu nodrošināšana" (32 511 </t>
    </r>
    <r>
      <rPr>
        <i/>
        <sz val="10"/>
        <rFont val="Times New Roman"/>
        <family val="1"/>
        <charset val="186"/>
      </rPr>
      <t>euro</t>
    </r>
    <r>
      <rPr>
        <sz val="10"/>
        <rFont val="Times New Roman"/>
        <family val="1"/>
        <charset val="186"/>
      </rPr>
      <t xml:space="preserve">) SIVA jumta logu, jumta pieslēguma konstrukcijas nomaiņai un jumta vējkastu, un tekņu atjaunošanai Slokas ielā 68, Jūrmalā, SIVA koledžas ēkā, kurā atrodas mācību telpas un vienā no korpusiem ir izvietotas arī kopmītnes istabiņas audzēkņiem (jumts (80 000 </t>
    </r>
    <r>
      <rPr>
        <i/>
        <sz val="10"/>
        <rFont val="Times New Roman"/>
        <family val="1"/>
        <charset val="186"/>
      </rPr>
      <t>euro</t>
    </r>
    <r>
      <rPr>
        <sz val="10"/>
        <rFont val="Times New Roman"/>
        <family val="1"/>
        <charset val="186"/>
      </rPr>
      <t xml:space="preserve">) + telpu apdares atjaunošana pēc jumta logu nomaiņas (70 000 </t>
    </r>
    <r>
      <rPr>
        <i/>
        <sz val="10"/>
        <rFont val="Times New Roman"/>
        <family val="1"/>
        <charset val="186"/>
      </rPr>
      <t>euro</t>
    </r>
    <r>
      <rPr>
        <sz val="10"/>
        <rFont val="Times New Roman"/>
        <family val="1"/>
        <charset val="186"/>
      </rPr>
      <t xml:space="preserve">)), kā arī SIVA COVID-19 mazināšanas pasākumiem: aizsarglīdzekļi 7 546 </t>
    </r>
    <r>
      <rPr>
        <i/>
        <sz val="10"/>
        <rFont val="Times New Roman"/>
        <family val="1"/>
        <charset val="186"/>
      </rPr>
      <t>euro</t>
    </r>
    <r>
      <rPr>
        <sz val="10"/>
        <rFont val="Times New Roman"/>
        <family val="1"/>
        <charset val="186"/>
      </rPr>
      <t xml:space="preserve">, termokameras (2gab.) 12 099 </t>
    </r>
    <r>
      <rPr>
        <i/>
        <sz val="10"/>
        <rFont val="Times New Roman"/>
        <family val="1"/>
        <charset val="186"/>
      </rPr>
      <t>euro</t>
    </r>
    <r>
      <rPr>
        <sz val="10"/>
        <rFont val="Times New Roman"/>
        <family val="1"/>
        <charset val="186"/>
      </rPr>
      <t xml:space="preserve"> un projektori (3gab. mācību nodrošināšanai koledžā) 1 815 </t>
    </r>
    <r>
      <rPr>
        <i/>
        <sz val="10"/>
        <rFont val="Times New Roman"/>
        <family val="1"/>
        <charset val="186"/>
      </rPr>
      <t>euro</t>
    </r>
    <r>
      <rPr>
        <sz val="10"/>
        <rFont val="Times New Roman"/>
        <family val="1"/>
        <charset val="186"/>
      </rPr>
      <t xml:space="preserve">. 
Kopā plānots pārdalīt 171 460 </t>
    </r>
    <r>
      <rPr>
        <i/>
        <sz val="10"/>
        <rFont val="Times New Roman"/>
        <family val="1"/>
        <charset val="186"/>
      </rPr>
      <t>euro</t>
    </r>
    <r>
      <rPr>
        <sz val="10"/>
        <rFont val="Times New Roman"/>
        <family val="1"/>
        <charset val="186"/>
      </rPr>
      <t xml:space="preserve"> (57 241 </t>
    </r>
    <r>
      <rPr>
        <i/>
        <sz val="10"/>
        <rFont val="Times New Roman"/>
        <family val="1"/>
        <charset val="186"/>
      </rPr>
      <t>euro</t>
    </r>
    <r>
      <rPr>
        <sz val="10"/>
        <rFont val="Times New Roman"/>
        <family val="1"/>
        <charset val="186"/>
      </rPr>
      <t xml:space="preserve"> (plānots pārdalīt no apakšprogrammas 22.03.00 "Valsts atbalsts ārpusģimenes aprūpei") + 81 708 </t>
    </r>
    <r>
      <rPr>
        <i/>
        <sz val="10"/>
        <rFont val="Times New Roman"/>
        <family val="1"/>
        <charset val="186"/>
      </rPr>
      <t>euro</t>
    </r>
    <r>
      <rPr>
        <sz val="10"/>
        <rFont val="Times New Roman"/>
        <family val="1"/>
        <charset val="186"/>
      </rPr>
      <t xml:space="preserve"> (plānots pārdalīt no apakšprogrammas 20.01.00 "Valsts sociālie pabalsti") + 32 511 </t>
    </r>
    <r>
      <rPr>
        <i/>
        <sz val="10"/>
        <rFont val="Times New Roman"/>
        <family val="1"/>
        <charset val="186"/>
      </rPr>
      <t>euro</t>
    </r>
    <r>
      <rPr>
        <sz val="10"/>
        <rFont val="Times New Roman"/>
        <family val="1"/>
        <charset val="186"/>
      </rPr>
      <t>) (EKK5000 un EKK2000).</t>
    </r>
  </si>
  <si>
    <t>Prognozētā valsts budžeta līdzekļu ekonomija, kuru ierosināts pārdalīt resoram apstiprinātā budžeta ietvaros</t>
  </si>
  <si>
    <t>Prognozētā ekonomija saistībā ar izmaiņām plānotajos pakalpojumu līgumos.</t>
  </si>
  <si>
    <t>Finansējumu vēlams novirzīt datortehnikas iegādei, kas nepieciešama ministrijas darbinieku attālinātā darba veikšanai</t>
  </si>
  <si>
    <t>Priekšlikums pārdalīt: Informācijas un komunikāciju tehnoloģiju uzturēšanai un attīstībai 253 000 euro, VSIA "Kultūras un sporta centrs "Daugavas stadions"" Ledus halles ar 2 ledus laukumiem aprīkojums (ledus sagatavošanas mašīna) 150 000 euro, Pilotprojekta ieviešanai e-platforma sportu skolu attīstībai 50 820 euro, Nacionālas nozīmes starptautisku sporta pasākumu organizēšanai Latvijā 385 000 euro, Paralimpiskā sporta centra projekta īstenošanai 34 694 euro,Vienreizēja atbalsta nodrošināšanai pedagogu atlīdzībai Covid-19 izraisīto seku mazināšanai  528 868 euro (kopā šim mērķim nepieciešami vismaz 1 102 978 euro.).</t>
  </si>
  <si>
    <t xml:space="preserve">Mainot brīvpusdienu finansēšanas naudas plūsmu un, ņemot vērā, Valsts kontroles ieteikumu par pārskaitīto finanšu līdzekļu atgūšanu no pašvaldībām uz 31.12.2019., veidojas atlikums 1 402 382 euro. </t>
  </si>
  <si>
    <t>t. 67095437</t>
  </si>
  <si>
    <t>Adijāne, Zane.Adijane@fm.gov.lv</t>
  </si>
  <si>
    <t>Prioritārais pāsākums  "Valsts tiesu ekspertīžu biroja kapacitātes stiprināšana". Telpu nomas maksas un IT infrastruktūras uzturēšanas izdevumu ietaupījums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</si>
</sst>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2"/>
      <color theme="1"/>
      <name val="Times New Roman"/>
      <family val="2"/>
      <charset val="186"/>
    </font>
    <font>
      <sz val="10"/>
      <color theme="1"/>
      <name val="Times New Roman"/>
      <family val="1"/>
      <charset val="186"/>
    </font>
    <font>
      <sz val="10"/>
      <color theme="1"/>
      <name val="Times New Roman"/>
      <family val="2"/>
      <charset val="186"/>
    </font>
    <font>
      <i/>
      <sz val="10"/>
      <color theme="1"/>
      <name val="Times New Roman"/>
      <family val="1"/>
      <charset val="186"/>
    </font>
    <font>
      <sz val="11"/>
      <color theme="1"/>
      <name val="Calibri"/>
      <family val="2"/>
      <charset val="204"/>
      <scheme val="minor"/>
    </font>
    <font>
      <b/>
      <sz val="10"/>
      <color theme="1"/>
      <name val="Times New Roman"/>
      <family val="2"/>
      <charset val="186"/>
    </font>
    <font>
      <b/>
      <sz val="10"/>
      <color theme="1"/>
      <name val="Times New Roman"/>
      <family val="1"/>
      <charset val="186"/>
    </font>
    <font>
      <b/>
      <sz val="10"/>
      <name val="Times New Roman"/>
      <family val="2"/>
      <charset val="186"/>
    </font>
    <font>
      <b/>
      <i/>
      <sz val="10"/>
      <name val="Times New Roman"/>
      <family val="1"/>
      <charset val="186"/>
    </font>
    <font>
      <sz val="8"/>
      <color theme="1"/>
      <name val="Times New Roman"/>
      <family val="2"/>
      <charset val="186"/>
    </font>
    <font>
      <sz val="10"/>
      <name val="Arial"/>
      <family val="2"/>
      <charset val="186"/>
    </font>
    <font>
      <sz val="10"/>
      <name val="Times New Roman"/>
      <family val="2"/>
      <charset val="186"/>
    </font>
    <font>
      <sz val="11"/>
      <color theme="1"/>
      <name val="Times New Roman"/>
      <family val="1"/>
      <charset val="186"/>
    </font>
    <font>
      <b/>
      <sz val="12"/>
      <color theme="1"/>
      <name val="Times New Roman"/>
      <family val="2"/>
      <charset val="186"/>
    </font>
    <font>
      <u/>
      <sz val="10"/>
      <color theme="1"/>
      <name val="Times New Roman"/>
      <family val="1"/>
      <charset val="186"/>
    </font>
    <font>
      <sz val="10"/>
      <name val="Times New Roman"/>
      <family val="1"/>
    </font>
    <font>
      <sz val="10"/>
      <name val="Times New Roman"/>
      <family val="1"/>
      <charset val="186"/>
    </font>
    <font>
      <sz val="12"/>
      <name val="Times New Roman"/>
      <family val="1"/>
    </font>
    <font>
      <b/>
      <sz val="10"/>
      <name val="Times New Roman"/>
      <family val="1"/>
    </font>
    <font>
      <b/>
      <sz val="14"/>
      <color theme="1"/>
      <name val="Times New Roman"/>
      <family val="1"/>
      <charset val="186"/>
    </font>
    <font>
      <sz val="14"/>
      <color theme="1"/>
      <name val="Times New Roman"/>
      <family val="1"/>
      <charset val="186"/>
    </font>
    <font>
      <sz val="14"/>
      <name val="Times New Roman"/>
      <family val="1"/>
      <charset val="186"/>
    </font>
    <font>
      <i/>
      <sz val="10"/>
      <name val="Times New Roman"/>
      <family val="1"/>
      <charset val="186"/>
    </font>
    <font>
      <i/>
      <sz val="10"/>
      <name val="Times New Roman"/>
      <family val="1"/>
    </font>
    <font>
      <sz val="10"/>
      <color rgb="FFFF0000"/>
      <name val="Times New Roman"/>
      <family val="1"/>
    </font>
    <font>
      <sz val="10"/>
      <color theme="1"/>
      <name val="Times New Roman"/>
      <family val="1"/>
    </font>
    <font>
      <sz val="10"/>
      <color rgb="FF0070C0"/>
      <name val="Times New Roman"/>
      <family val="1"/>
    </font>
    <font>
      <i/>
      <sz val="10"/>
      <name val="Times New Roman"/>
      <family val="2"/>
      <charset val="186"/>
    </font>
    <font>
      <b/>
      <sz val="10"/>
      <name val="Times New Roman"/>
      <family val="1"/>
      <charset val="186"/>
    </font>
    <font>
      <u/>
      <sz val="12"/>
      <color theme="10"/>
      <name val="Times New Roman"/>
      <family val="2"/>
      <charset val="186"/>
    </font>
    <font>
      <sz val="10"/>
      <color theme="7" tint="0.79998168889431442"/>
      <name val="Times New Roman"/>
      <family val="2"/>
      <charset val="186"/>
    </font>
  </fonts>
  <fills count="7">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10" fillId="0" borderId="0"/>
    <xf numFmtId="0" fontId="29" fillId="0" borderId="0" applyNumberFormat="0" applyFill="0" applyBorder="0" applyAlignment="0" applyProtection="0"/>
  </cellStyleXfs>
  <cellXfs count="130">
    <xf numFmtId="0" fontId="0" fillId="0" borderId="0" xfId="0"/>
    <xf numFmtId="3" fontId="1" fillId="0" borderId="0" xfId="0" applyNumberFormat="1" applyFont="1" applyAlignment="1">
      <alignment wrapText="1"/>
    </xf>
    <xf numFmtId="3" fontId="2" fillId="0" borderId="0" xfId="0" applyNumberFormat="1" applyFont="1" applyAlignment="1">
      <alignment wrapText="1"/>
    </xf>
    <xf numFmtId="3" fontId="2" fillId="0" borderId="0" xfId="0" applyNumberFormat="1" applyFont="1" applyAlignment="1">
      <alignment vertical="center" wrapText="1"/>
    </xf>
    <xf numFmtId="3" fontId="3" fillId="0" borderId="0" xfId="0" applyNumberFormat="1" applyFont="1" applyAlignment="1">
      <alignment horizontal="center" vertical="center" wrapText="1"/>
    </xf>
    <xf numFmtId="3" fontId="5" fillId="2" borderId="1" xfId="1" applyNumberFormat="1" applyFont="1" applyFill="1" applyBorder="1" applyAlignment="1">
      <alignment horizontal="center" vertical="center" wrapText="1"/>
    </xf>
    <xf numFmtId="3" fontId="6" fillId="2" borderId="1" xfId="1" applyNumberFormat="1" applyFont="1" applyFill="1" applyBorder="1" applyAlignment="1">
      <alignment horizontal="center" vertical="center" wrapText="1"/>
    </xf>
    <xf numFmtId="3" fontId="7" fillId="2" borderId="1" xfId="1"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0" borderId="0" xfId="0" applyNumberFormat="1" applyFont="1" applyAlignment="1">
      <alignment horizontal="center" wrapText="1"/>
    </xf>
    <xf numFmtId="3" fontId="6" fillId="3" borderId="2" xfId="0" applyNumberFormat="1" applyFont="1" applyFill="1" applyBorder="1" applyAlignment="1">
      <alignment vertical="center" wrapText="1"/>
    </xf>
    <xf numFmtId="3" fontId="6" fillId="3" borderId="2" xfId="0" applyNumberFormat="1" applyFont="1" applyFill="1" applyBorder="1" applyAlignment="1">
      <alignment horizontal="right" wrapText="1"/>
    </xf>
    <xf numFmtId="3" fontId="6" fillId="3" borderId="2" xfId="0" applyNumberFormat="1" applyFont="1" applyFill="1" applyBorder="1" applyAlignment="1">
      <alignment wrapText="1"/>
    </xf>
    <xf numFmtId="3" fontId="0" fillId="0" borderId="0" xfId="0" applyNumberFormat="1" applyFont="1" applyAlignment="1">
      <alignment wrapText="1"/>
    </xf>
    <xf numFmtId="3" fontId="12" fillId="0" borderId="0" xfId="0" applyNumberFormat="1" applyFont="1" applyAlignment="1">
      <alignment vertical="center" wrapText="1"/>
    </xf>
    <xf numFmtId="3" fontId="6" fillId="2" borderId="1" xfId="0" applyNumberFormat="1" applyFont="1" applyFill="1" applyBorder="1" applyAlignment="1">
      <alignment horizontal="center" vertical="center" wrapText="1"/>
    </xf>
    <xf numFmtId="3" fontId="11" fillId="0" borderId="2" xfId="0" applyNumberFormat="1" applyFont="1" applyBorder="1" applyAlignment="1">
      <alignment horizontal="left" vertical="center" wrapText="1"/>
    </xf>
    <xf numFmtId="3" fontId="2" fillId="0" borderId="2" xfId="0" applyNumberFormat="1" applyFont="1" applyBorder="1" applyAlignment="1">
      <alignment vertical="center" wrapText="1"/>
    </xf>
    <xf numFmtId="3" fontId="2" fillId="0" borderId="2" xfId="0" applyNumberFormat="1" applyFont="1" applyBorder="1" applyAlignment="1">
      <alignment horizontal="left" vertical="center" wrapText="1"/>
    </xf>
    <xf numFmtId="3" fontId="2" fillId="0" borderId="8"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2" fillId="0" borderId="3" xfId="0" applyNumberFormat="1" applyFont="1" applyFill="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Fill="1" applyBorder="1" applyAlignment="1">
      <alignment wrapText="1"/>
    </xf>
    <xf numFmtId="3" fontId="2" fillId="0" borderId="2" xfId="0" applyNumberFormat="1" applyFont="1" applyFill="1" applyBorder="1" applyAlignment="1">
      <alignment vertical="center" wrapText="1"/>
    </xf>
    <xf numFmtId="3" fontId="1" fillId="0" borderId="2" xfId="0" applyNumberFormat="1" applyFont="1" applyFill="1" applyBorder="1" applyAlignment="1">
      <alignment vertical="center" wrapText="1"/>
    </xf>
    <xf numFmtId="3" fontId="1" fillId="0" borderId="0" xfId="0" applyNumberFormat="1" applyFont="1" applyAlignment="1">
      <alignment vertical="center" wrapText="1"/>
    </xf>
    <xf numFmtId="3" fontId="6" fillId="3" borderId="2" xfId="0" applyNumberFormat="1" applyFont="1" applyFill="1" applyBorder="1" applyAlignment="1">
      <alignment horizontal="right" vertical="center" wrapText="1"/>
    </xf>
    <xf numFmtId="3" fontId="1" fillId="3" borderId="2" xfId="0" applyNumberFormat="1" applyFont="1" applyFill="1" applyBorder="1" applyAlignment="1">
      <alignment vertical="center" wrapText="1"/>
    </xf>
    <xf numFmtId="3" fontId="1" fillId="0" borderId="2" xfId="0" applyNumberFormat="1" applyFont="1" applyBorder="1" applyAlignment="1">
      <alignment vertical="center" wrapText="1"/>
    </xf>
    <xf numFmtId="3" fontId="1" fillId="0" borderId="2" xfId="0" applyNumberFormat="1" applyFont="1" applyBorder="1" applyAlignment="1">
      <alignment horizontal="left" vertical="center" wrapText="1"/>
    </xf>
    <xf numFmtId="3" fontId="18" fillId="3" borderId="2" xfId="0" applyNumberFormat="1" applyFont="1" applyFill="1" applyBorder="1" applyAlignment="1">
      <alignment horizontal="right" wrapText="1"/>
    </xf>
    <xf numFmtId="3" fontId="18" fillId="3" borderId="2" xfId="0" applyNumberFormat="1" applyFont="1" applyFill="1" applyBorder="1" applyAlignment="1">
      <alignment wrapText="1"/>
    </xf>
    <xf numFmtId="3" fontId="5" fillId="3" borderId="2" xfId="0" applyNumberFormat="1" applyFont="1" applyFill="1" applyBorder="1" applyAlignment="1">
      <alignment vertical="center" wrapText="1"/>
    </xf>
    <xf numFmtId="3" fontId="2" fillId="0" borderId="2" xfId="0" applyNumberFormat="1" applyFont="1" applyBorder="1" applyAlignment="1">
      <alignment horizontal="right" vertical="center" wrapText="1"/>
    </xf>
    <xf numFmtId="3" fontId="1" fillId="0" borderId="4" xfId="0" applyNumberFormat="1" applyFont="1" applyFill="1" applyBorder="1" applyAlignment="1">
      <alignment vertical="center" wrapText="1"/>
    </xf>
    <xf numFmtId="3" fontId="16" fillId="0" borderId="4" xfId="0" applyNumberFormat="1" applyFont="1" applyFill="1" applyBorder="1" applyAlignment="1">
      <alignment horizontal="left" vertical="center" wrapText="1"/>
    </xf>
    <xf numFmtId="3" fontId="1" fillId="4" borderId="2" xfId="0" applyNumberFormat="1" applyFont="1" applyFill="1" applyBorder="1" applyAlignment="1">
      <alignment horizontal="left" vertical="center" wrapText="1"/>
    </xf>
    <xf numFmtId="3" fontId="1" fillId="4" borderId="2" xfId="0" applyNumberFormat="1" applyFont="1" applyFill="1" applyBorder="1" applyAlignment="1">
      <alignment vertical="center" wrapText="1"/>
    </xf>
    <xf numFmtId="3" fontId="1" fillId="4" borderId="4" xfId="0" applyNumberFormat="1" applyFont="1" applyFill="1" applyBorder="1" applyAlignment="1">
      <alignment vertical="center" wrapText="1"/>
    </xf>
    <xf numFmtId="3" fontId="1" fillId="0" borderId="2" xfId="0" applyNumberFormat="1" applyFont="1" applyFill="1" applyBorder="1" applyAlignment="1">
      <alignment horizontal="left" vertical="center" wrapText="1"/>
    </xf>
    <xf numFmtId="3" fontId="16" fillId="0" borderId="4" xfId="0" applyNumberFormat="1" applyFont="1" applyFill="1" applyBorder="1" applyAlignment="1">
      <alignment vertical="center" wrapText="1"/>
    </xf>
    <xf numFmtId="3" fontId="16" fillId="0" borderId="2" xfId="0" applyNumberFormat="1" applyFont="1" applyFill="1" applyBorder="1" applyAlignment="1">
      <alignment vertical="center" wrapText="1"/>
    </xf>
    <xf numFmtId="3" fontId="16" fillId="4" borderId="2" xfId="0" applyNumberFormat="1" applyFont="1" applyFill="1" applyBorder="1" applyAlignment="1">
      <alignment vertical="center" wrapText="1"/>
    </xf>
    <xf numFmtId="3" fontId="16" fillId="0" borderId="2" xfId="0" applyNumberFormat="1" applyFont="1" applyFill="1" applyBorder="1" applyAlignment="1">
      <alignment horizontal="left" vertical="center" wrapText="1"/>
    </xf>
    <xf numFmtId="3" fontId="1" fillId="4" borderId="2" xfId="0" applyNumberFormat="1" applyFont="1" applyFill="1" applyBorder="1" applyAlignment="1">
      <alignment horizontal="right" vertical="center" wrapText="1"/>
    </xf>
    <xf numFmtId="3" fontId="0" fillId="0" borderId="0" xfId="0" applyNumberFormat="1" applyFont="1" applyAlignment="1">
      <alignment horizontal="right" wrapText="1"/>
    </xf>
    <xf numFmtId="3" fontId="16" fillId="0" borderId="5" xfId="0" applyNumberFormat="1" applyFont="1" applyBorder="1" applyAlignment="1">
      <alignment horizontal="left" vertical="center" wrapText="1"/>
    </xf>
    <xf numFmtId="3" fontId="1" fillId="0" borderId="6" xfId="0" applyNumberFormat="1" applyFont="1" applyFill="1" applyBorder="1" applyAlignment="1">
      <alignment vertical="center" wrapText="1"/>
    </xf>
    <xf numFmtId="3" fontId="2" fillId="0" borderId="2" xfId="0" applyNumberFormat="1"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3" fontId="1" fillId="0" borderId="6" xfId="0" applyNumberFormat="1" applyFont="1" applyBorder="1" applyAlignment="1">
      <alignment vertical="center" wrapText="1"/>
    </xf>
    <xf numFmtId="3" fontId="2" fillId="0" borderId="6" xfId="0" applyNumberFormat="1" applyFont="1" applyBorder="1" applyAlignment="1">
      <alignment horizontal="left" vertical="center" wrapText="1"/>
    </xf>
    <xf numFmtId="3" fontId="2" fillId="0" borderId="6" xfId="0" applyNumberFormat="1" applyFont="1" applyBorder="1" applyAlignment="1">
      <alignment vertical="center" wrapText="1"/>
    </xf>
    <xf numFmtId="3" fontId="1" fillId="0" borderId="2" xfId="0" applyNumberFormat="1" applyFont="1" applyFill="1" applyBorder="1" applyAlignment="1">
      <alignment horizontal="right" vertical="center" wrapText="1"/>
    </xf>
    <xf numFmtId="3" fontId="16" fillId="0" borderId="2" xfId="0" applyNumberFormat="1" applyFont="1" applyBorder="1" applyAlignment="1">
      <alignment vertical="center" wrapText="1"/>
    </xf>
    <xf numFmtId="3" fontId="0" fillId="5" borderId="2" xfId="0" applyNumberFormat="1" applyFont="1" applyFill="1" applyBorder="1" applyAlignment="1">
      <alignment horizontal="right" vertical="center" wrapText="1"/>
    </xf>
    <xf numFmtId="3" fontId="13" fillId="5" borderId="2" xfId="0" applyNumberFormat="1" applyFont="1" applyFill="1" applyBorder="1" applyAlignment="1">
      <alignment horizontal="right" vertical="center" wrapText="1"/>
    </xf>
    <xf numFmtId="0" fontId="16" fillId="0" borderId="2" xfId="0" applyFont="1" applyBorder="1" applyAlignment="1">
      <alignment vertical="center" wrapText="1"/>
    </xf>
    <xf numFmtId="3" fontId="2" fillId="0" borderId="7" xfId="0" applyNumberFormat="1" applyFont="1" applyBorder="1" applyAlignment="1">
      <alignment vertical="center" wrapText="1"/>
    </xf>
    <xf numFmtId="3" fontId="5" fillId="3" borderId="2" xfId="0" applyNumberFormat="1" applyFont="1" applyFill="1" applyBorder="1" applyAlignment="1">
      <alignment horizontal="right" vertical="center" wrapText="1"/>
    </xf>
    <xf numFmtId="3" fontId="11" fillId="0" borderId="2" xfId="0" applyNumberFormat="1" applyFont="1" applyFill="1" applyBorder="1" applyAlignment="1">
      <alignment vertical="center" wrapText="1"/>
    </xf>
    <xf numFmtId="3" fontId="5" fillId="0"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3" fontId="7" fillId="2" borderId="9" xfId="1" applyNumberFormat="1" applyFont="1" applyFill="1" applyBorder="1" applyAlignment="1">
      <alignment horizontal="center" vertical="center" wrapText="1"/>
    </xf>
    <xf numFmtId="3" fontId="12" fillId="0" borderId="0" xfId="0" applyNumberFormat="1" applyFont="1" applyAlignment="1">
      <alignment horizontal="right" vertical="center" wrapText="1"/>
    </xf>
    <xf numFmtId="3" fontId="6" fillId="0" borderId="0" xfId="0" applyNumberFormat="1" applyFont="1" applyFill="1" applyBorder="1" applyAlignment="1">
      <alignment horizontal="center" vertical="center" wrapText="1"/>
    </xf>
    <xf numFmtId="3" fontId="19" fillId="2" borderId="9" xfId="0" applyNumberFormat="1" applyFont="1" applyFill="1" applyBorder="1" applyAlignment="1">
      <alignment horizontal="center" vertical="center" wrapText="1"/>
    </xf>
    <xf numFmtId="3" fontId="21" fillId="3" borderId="9" xfId="0" applyNumberFormat="1" applyFont="1" applyFill="1" applyBorder="1" applyAlignment="1">
      <alignment horizontal="left" vertical="center" wrapText="1"/>
    </xf>
    <xf numFmtId="3" fontId="21" fillId="0" borderId="9" xfId="1" applyNumberFormat="1" applyFont="1" applyFill="1" applyBorder="1" applyAlignment="1">
      <alignment horizontal="right" vertical="center" wrapText="1"/>
    </xf>
    <xf numFmtId="3" fontId="20" fillId="3" borderId="9" xfId="0" applyNumberFormat="1" applyFont="1" applyFill="1" applyBorder="1" applyAlignment="1">
      <alignment vertical="center" wrapText="1"/>
    </xf>
    <xf numFmtId="3" fontId="20" fillId="0" borderId="9" xfId="0" applyNumberFormat="1" applyFont="1" applyBorder="1" applyAlignment="1">
      <alignment vertical="center" wrapText="1"/>
    </xf>
    <xf numFmtId="3" fontId="19" fillId="6" borderId="9" xfId="0" applyNumberFormat="1" applyFont="1" applyFill="1" applyBorder="1" applyAlignment="1">
      <alignment horizontal="right" vertical="center" wrapText="1"/>
    </xf>
    <xf numFmtId="3" fontId="19" fillId="6" borderId="9" xfId="0" applyNumberFormat="1" applyFont="1" applyFill="1" applyBorder="1" applyAlignment="1">
      <alignment vertical="center" wrapText="1"/>
    </xf>
    <xf numFmtId="0" fontId="21" fillId="0" borderId="0" xfId="0" applyFont="1" applyAlignment="1">
      <alignment vertical="center" wrapText="1"/>
    </xf>
    <xf numFmtId="3" fontId="20" fillId="0" borderId="0" xfId="0" applyNumberFormat="1" applyFont="1" applyAlignment="1">
      <alignment vertical="center" wrapText="1"/>
    </xf>
    <xf numFmtId="3" fontId="20" fillId="0" borderId="0" xfId="0" applyNumberFormat="1" applyFont="1" applyAlignment="1">
      <alignment horizontal="center" vertical="center" wrapText="1"/>
    </xf>
    <xf numFmtId="3" fontId="2" fillId="3" borderId="2" xfId="0" applyNumberFormat="1" applyFont="1" applyFill="1" applyBorder="1" applyAlignment="1">
      <alignment vertical="center" wrapText="1"/>
    </xf>
    <xf numFmtId="3" fontId="1" fillId="3" borderId="4" xfId="0" applyNumberFormat="1" applyFont="1" applyFill="1" applyBorder="1" applyAlignment="1">
      <alignment vertical="center" wrapText="1"/>
    </xf>
    <xf numFmtId="3" fontId="16" fillId="4" borderId="4" xfId="0" applyNumberFormat="1" applyFont="1" applyFill="1" applyBorder="1" applyAlignment="1">
      <alignment vertical="center" wrapText="1"/>
    </xf>
    <xf numFmtId="3" fontId="1" fillId="0" borderId="6" xfId="0" applyNumberFormat="1" applyFont="1" applyFill="1" applyBorder="1" applyAlignment="1">
      <alignment horizontal="left" vertical="center" wrapText="1"/>
    </xf>
    <xf numFmtId="0" fontId="16" fillId="0" borderId="2" xfId="0" applyFont="1" applyBorder="1" applyAlignment="1">
      <alignment horizontal="left" vertical="center" wrapText="1"/>
    </xf>
    <xf numFmtId="3" fontId="11" fillId="0" borderId="7" xfId="0" applyNumberFormat="1" applyFont="1" applyBorder="1" applyAlignment="1">
      <alignment horizontal="left" vertical="center" wrapText="1"/>
    </xf>
    <xf numFmtId="3" fontId="1" fillId="0" borderId="2" xfId="0" applyNumberFormat="1" applyFont="1" applyBorder="1" applyAlignment="1">
      <alignment horizontal="right" vertical="center" wrapText="1"/>
    </xf>
    <xf numFmtId="3" fontId="17" fillId="0" borderId="0" xfId="0" applyNumberFormat="1" applyFont="1" applyFill="1" applyAlignment="1">
      <alignment wrapText="1"/>
    </xf>
    <xf numFmtId="3" fontId="15" fillId="0" borderId="0" xfId="0" applyNumberFormat="1" applyFont="1" applyFill="1" applyAlignment="1">
      <alignment wrapText="1"/>
    </xf>
    <xf numFmtId="3" fontId="24" fillId="0" borderId="0" xfId="0" applyNumberFormat="1" applyFont="1" applyFill="1" applyAlignment="1">
      <alignment wrapText="1"/>
    </xf>
    <xf numFmtId="3" fontId="26" fillId="0" borderId="0" xfId="0" applyNumberFormat="1" applyFont="1" applyFill="1" applyAlignment="1">
      <alignment wrapText="1"/>
    </xf>
    <xf numFmtId="3" fontId="11" fillId="0" borderId="3" xfId="0" applyNumberFormat="1" applyFont="1" applyFill="1" applyBorder="1" applyAlignment="1">
      <alignment vertical="center" wrapText="1"/>
    </xf>
    <xf numFmtId="0" fontId="1" fillId="0" borderId="2" xfId="0" applyFont="1" applyFill="1" applyBorder="1" applyAlignment="1">
      <alignment vertical="center" wrapText="1"/>
    </xf>
    <xf numFmtId="3" fontId="16" fillId="0" borderId="6" xfId="0" applyNumberFormat="1" applyFont="1" applyFill="1" applyBorder="1" applyAlignment="1">
      <alignment vertical="center" wrapText="1"/>
    </xf>
    <xf numFmtId="3" fontId="11" fillId="0" borderId="2" xfId="0" applyNumberFormat="1" applyFont="1" applyFill="1" applyBorder="1" applyAlignment="1">
      <alignment horizontal="left" vertical="center" wrapText="1"/>
    </xf>
    <xf numFmtId="3" fontId="28" fillId="3" borderId="6" xfId="0" applyNumberFormat="1" applyFont="1" applyFill="1" applyBorder="1" applyAlignment="1">
      <alignment vertical="center" wrapText="1"/>
    </xf>
    <xf numFmtId="3" fontId="28" fillId="3" borderId="6" xfId="0" applyNumberFormat="1" applyFont="1" applyFill="1" applyBorder="1" applyAlignment="1">
      <alignment horizontal="right" vertical="center" wrapText="1"/>
    </xf>
    <xf numFmtId="3" fontId="28" fillId="0" borderId="6" xfId="0" applyNumberFormat="1" applyFont="1" applyFill="1" applyBorder="1" applyAlignment="1">
      <alignment vertical="center" wrapText="1"/>
    </xf>
    <xf numFmtId="3" fontId="8" fillId="0" borderId="6" xfId="0" applyNumberFormat="1" applyFont="1" applyFill="1" applyBorder="1" applyAlignment="1">
      <alignment horizontal="right" vertical="center" wrapText="1"/>
    </xf>
    <xf numFmtId="3" fontId="16" fillId="0" borderId="6" xfId="0" applyNumberFormat="1" applyFont="1" applyFill="1" applyBorder="1" applyAlignment="1">
      <alignment vertical="center"/>
    </xf>
    <xf numFmtId="3" fontId="16" fillId="0" borderId="3" xfId="0" applyNumberFormat="1" applyFont="1" applyBorder="1" applyAlignment="1">
      <alignment vertical="center" wrapText="1"/>
    </xf>
    <xf numFmtId="3" fontId="15" fillId="0" borderId="2" xfId="0" applyNumberFormat="1" applyFont="1" applyFill="1" applyBorder="1" applyAlignment="1">
      <alignment horizontal="left" vertical="center" wrapText="1"/>
    </xf>
    <xf numFmtId="3" fontId="15" fillId="0" borderId="2" xfId="0" applyNumberFormat="1" applyFont="1" applyFill="1" applyBorder="1" applyAlignment="1">
      <alignment horizontal="right" vertical="center" wrapText="1"/>
    </xf>
    <xf numFmtId="3" fontId="22" fillId="0" borderId="2" xfId="0" applyNumberFormat="1" applyFont="1" applyFill="1" applyBorder="1" applyAlignment="1">
      <alignment vertical="center" wrapText="1"/>
    </xf>
    <xf numFmtId="3" fontId="15" fillId="0" borderId="2" xfId="0" applyNumberFormat="1" applyFont="1" applyFill="1" applyBorder="1" applyAlignment="1">
      <alignment horizontal="left" vertical="top" wrapText="1"/>
    </xf>
    <xf numFmtId="3" fontId="25" fillId="0" borderId="2" xfId="0" applyNumberFormat="1" applyFont="1" applyFill="1" applyBorder="1" applyAlignment="1">
      <alignment horizontal="left" vertical="center" wrapText="1"/>
    </xf>
    <xf numFmtId="3" fontId="15" fillId="0" borderId="2" xfId="0" applyNumberFormat="1" applyFont="1" applyFill="1" applyBorder="1" applyAlignment="1">
      <alignment vertical="center" wrapText="1"/>
    </xf>
    <xf numFmtId="3" fontId="6" fillId="3" borderId="3" xfId="0" applyNumberFormat="1" applyFont="1" applyFill="1" applyBorder="1" applyAlignment="1">
      <alignment horizontal="left" vertical="center" wrapText="1"/>
    </xf>
    <xf numFmtId="3" fontId="11" fillId="0" borderId="6" xfId="0" applyNumberFormat="1" applyFont="1" applyFill="1" applyBorder="1" applyAlignment="1">
      <alignment vertical="center" wrapText="1"/>
    </xf>
    <xf numFmtId="3" fontId="11" fillId="0" borderId="6" xfId="0" applyNumberFormat="1" applyFont="1" applyFill="1" applyBorder="1" applyAlignment="1">
      <alignment horizontal="right" vertical="center" wrapText="1"/>
    </xf>
    <xf numFmtId="3" fontId="6" fillId="3" borderId="6" xfId="0" applyNumberFormat="1" applyFont="1" applyFill="1" applyBorder="1" applyAlignment="1">
      <alignment vertical="center" wrapText="1"/>
    </xf>
    <xf numFmtId="3" fontId="6" fillId="3" borderId="6" xfId="0" applyNumberFormat="1" applyFont="1" applyFill="1" applyBorder="1" applyAlignment="1">
      <alignment horizontal="right" vertical="center" wrapText="1"/>
    </xf>
    <xf numFmtId="3" fontId="11" fillId="0" borderId="0" xfId="3" applyNumberFormat="1" applyFont="1" applyAlignment="1">
      <alignment vertical="center" wrapText="1"/>
    </xf>
    <xf numFmtId="3" fontId="11" fillId="0" borderId="0" xfId="0" applyNumberFormat="1" applyFont="1" applyAlignment="1">
      <alignment wrapText="1"/>
    </xf>
    <xf numFmtId="3" fontId="11" fillId="0" borderId="0" xfId="0" applyNumberFormat="1" applyFont="1" applyAlignment="1">
      <alignment vertical="center" wrapText="1"/>
    </xf>
    <xf numFmtId="3" fontId="12" fillId="0" borderId="0" xfId="0" applyNumberFormat="1" applyFont="1" applyAlignment="1">
      <alignment horizontal="right" vertical="center" wrapText="1"/>
    </xf>
    <xf numFmtId="3" fontId="2" fillId="0" borderId="6"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3" fontId="2" fillId="0" borderId="3" xfId="0" applyNumberFormat="1" applyFont="1" applyFill="1" applyBorder="1" applyAlignment="1">
      <alignment horizontal="left" vertical="center" wrapText="1"/>
    </xf>
    <xf numFmtId="3" fontId="19" fillId="0" borderId="0" xfId="0" applyNumberFormat="1" applyFont="1" applyAlignment="1">
      <alignment horizontal="center" wrapText="1"/>
    </xf>
    <xf numFmtId="0" fontId="19" fillId="0" borderId="0" xfId="0" applyFont="1" applyAlignment="1">
      <alignment horizontal="center" wrapText="1"/>
    </xf>
    <xf numFmtId="0" fontId="20" fillId="0" borderId="0" xfId="0" applyFont="1" applyAlignment="1">
      <alignment wrapText="1"/>
    </xf>
    <xf numFmtId="3" fontId="1" fillId="0" borderId="6" xfId="0" applyNumberFormat="1" applyFont="1" applyFill="1" applyBorder="1" applyAlignment="1">
      <alignment horizontal="left" vertical="center" wrapText="1"/>
    </xf>
    <xf numFmtId="3" fontId="1" fillId="0" borderId="5" xfId="0" applyNumberFormat="1"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3" fontId="15" fillId="0" borderId="2" xfId="0" applyNumberFormat="1" applyFont="1" applyFill="1" applyBorder="1" applyAlignment="1">
      <alignment horizontal="left" vertical="center" wrapText="1"/>
    </xf>
    <xf numFmtId="3" fontId="16" fillId="0" borderId="2" xfId="0" applyNumberFormat="1" applyFont="1" applyFill="1" applyBorder="1" applyAlignment="1">
      <alignment horizontal="left" vertical="center" wrapText="1"/>
    </xf>
    <xf numFmtId="3" fontId="16" fillId="0" borderId="2" xfId="0" applyNumberFormat="1" applyFont="1" applyFill="1" applyBorder="1" applyAlignment="1">
      <alignment horizontal="right" vertical="center" wrapText="1"/>
    </xf>
    <xf numFmtId="3" fontId="5" fillId="0" borderId="5" xfId="0" applyNumberFormat="1" applyFont="1" applyFill="1" applyBorder="1" applyAlignment="1">
      <alignment horizontal="left" vertical="center" wrapText="1"/>
    </xf>
    <xf numFmtId="3" fontId="5" fillId="0" borderId="3" xfId="0" applyNumberFormat="1" applyFont="1" applyFill="1" applyBorder="1" applyAlignment="1">
      <alignment horizontal="left" vertical="center" wrapText="1"/>
    </xf>
    <xf numFmtId="3" fontId="2" fillId="0" borderId="2" xfId="0" applyNumberFormat="1" applyFont="1" applyFill="1" applyBorder="1" applyAlignment="1">
      <alignment wrapText="1"/>
    </xf>
    <xf numFmtId="3" fontId="30" fillId="0" borderId="0" xfId="0" applyNumberFormat="1" applyFont="1" applyAlignment="1">
      <alignment vertical="center"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ne.Adijane@fm.gov.l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ne.Adijan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112"/>
  <sheetViews>
    <sheetView topLeftCell="A2" zoomScale="85" zoomScaleNormal="85" workbookViewId="0">
      <selection activeCell="C111" sqref="C111:C112"/>
    </sheetView>
  </sheetViews>
  <sheetFormatPr defaultColWidth="9" defaultRowHeight="12.75" x14ac:dyDescent="0.2"/>
  <cols>
    <col min="1" max="1" width="29.75" style="3" customWidth="1"/>
    <col min="2" max="2" width="62.875" style="1" customWidth="1"/>
    <col min="3" max="3" width="16" style="3" customWidth="1"/>
    <col min="4" max="4" width="64.625" style="1" customWidth="1"/>
    <col min="5" max="5" width="8.125" style="2" bestFit="1" customWidth="1"/>
    <col min="6" max="16384" width="9" style="2"/>
  </cols>
  <sheetData>
    <row r="1" spans="1:4" ht="15" x14ac:dyDescent="0.2">
      <c r="C1" s="14"/>
      <c r="D1" s="66" t="s">
        <v>213</v>
      </c>
    </row>
    <row r="2" spans="1:4" ht="43.5" customHeight="1" x14ac:dyDescent="0.2">
      <c r="B2" s="14"/>
      <c r="C2" s="113" t="s">
        <v>214</v>
      </c>
      <c r="D2" s="113"/>
    </row>
    <row r="3" spans="1:4" ht="15" x14ac:dyDescent="0.2">
      <c r="C3" s="113"/>
      <c r="D3" s="113"/>
    </row>
    <row r="4" spans="1:4" ht="39.75" customHeight="1" x14ac:dyDescent="0.3">
      <c r="A4" s="117" t="s">
        <v>216</v>
      </c>
      <c r="B4" s="118"/>
      <c r="C4" s="118"/>
      <c r="D4" s="119"/>
    </row>
    <row r="5" spans="1:4" ht="18.75" customHeight="1" x14ac:dyDescent="0.2">
      <c r="C5" s="2"/>
      <c r="D5" s="4" t="s">
        <v>0</v>
      </c>
    </row>
    <row r="6" spans="1:4" ht="37.5" customHeight="1" x14ac:dyDescent="0.2">
      <c r="A6" s="5" t="s">
        <v>231</v>
      </c>
      <c r="B6" s="6" t="s">
        <v>4</v>
      </c>
      <c r="C6" s="7" t="s">
        <v>1</v>
      </c>
      <c r="D6" s="15" t="s">
        <v>2</v>
      </c>
    </row>
    <row r="7" spans="1:4" s="9" customFormat="1" ht="11.25" x14ac:dyDescent="0.2">
      <c r="A7" s="8">
        <v>1</v>
      </c>
      <c r="B7" s="8">
        <v>2</v>
      </c>
      <c r="C7" s="8">
        <v>3</v>
      </c>
      <c r="D7" s="8">
        <v>4</v>
      </c>
    </row>
    <row r="8" spans="1:4" s="46" customFormat="1" ht="35.25" customHeight="1" x14ac:dyDescent="0.25">
      <c r="A8" s="56"/>
      <c r="B8" s="57" t="s">
        <v>217</v>
      </c>
      <c r="C8" s="57">
        <f>C9+C11+C19+C32+C40+C62+C66+C77+C88</f>
        <v>19683355.98</v>
      </c>
      <c r="D8" s="57"/>
    </row>
    <row r="9" spans="1:4" s="13" customFormat="1" ht="15.75" x14ac:dyDescent="0.25">
      <c r="A9" s="10" t="s">
        <v>131</v>
      </c>
      <c r="B9" s="27" t="s">
        <v>3</v>
      </c>
      <c r="C9" s="10">
        <f>C10</f>
        <v>40516</v>
      </c>
      <c r="D9" s="28"/>
    </row>
    <row r="10" spans="1:4" s="13" customFormat="1" ht="38.25" x14ac:dyDescent="0.25">
      <c r="A10" s="17" t="s">
        <v>132</v>
      </c>
      <c r="B10" s="24" t="s">
        <v>302</v>
      </c>
      <c r="C10" s="128">
        <v>40516</v>
      </c>
      <c r="D10" s="25"/>
    </row>
    <row r="11" spans="1:4" s="13" customFormat="1" ht="15.75" x14ac:dyDescent="0.25">
      <c r="A11" s="10" t="s">
        <v>40</v>
      </c>
      <c r="B11" s="27" t="s">
        <v>3</v>
      </c>
      <c r="C11" s="10">
        <f>SUM(C12:C18)</f>
        <v>10144998</v>
      </c>
      <c r="D11" s="28"/>
    </row>
    <row r="12" spans="1:4" s="13" customFormat="1" ht="15.75" x14ac:dyDescent="0.25">
      <c r="A12" s="47" t="s">
        <v>43</v>
      </c>
      <c r="B12" s="18" t="s">
        <v>44</v>
      </c>
      <c r="C12" s="17">
        <v>16549</v>
      </c>
      <c r="D12" s="120"/>
    </row>
    <row r="13" spans="1:4" s="13" customFormat="1" ht="38.25" x14ac:dyDescent="0.25">
      <c r="A13" s="58" t="s">
        <v>42</v>
      </c>
      <c r="B13" s="16" t="s">
        <v>41</v>
      </c>
      <c r="C13" s="17">
        <v>8221258</v>
      </c>
      <c r="D13" s="121"/>
    </row>
    <row r="14" spans="1:4" s="13" customFormat="1" ht="15.75" x14ac:dyDescent="0.25">
      <c r="A14" s="58" t="s">
        <v>45</v>
      </c>
      <c r="B14" s="59" t="s">
        <v>46</v>
      </c>
      <c r="C14" s="17">
        <v>28400</v>
      </c>
      <c r="D14" s="121"/>
    </row>
    <row r="15" spans="1:4" s="13" customFormat="1" ht="25.5" x14ac:dyDescent="0.25">
      <c r="A15" s="58" t="s">
        <v>47</v>
      </c>
      <c r="B15" s="59" t="s">
        <v>48</v>
      </c>
      <c r="C15" s="17">
        <v>292501</v>
      </c>
      <c r="D15" s="121"/>
    </row>
    <row r="16" spans="1:4" s="13" customFormat="1" ht="25.5" x14ac:dyDescent="0.25">
      <c r="A16" s="58" t="s">
        <v>49</v>
      </c>
      <c r="B16" s="59" t="s">
        <v>50</v>
      </c>
      <c r="C16" s="24">
        <v>750000</v>
      </c>
      <c r="D16" s="121"/>
    </row>
    <row r="17" spans="1:4" s="13" customFormat="1" ht="25.5" x14ac:dyDescent="0.25">
      <c r="A17" s="58" t="s">
        <v>51</v>
      </c>
      <c r="B17" s="59" t="s">
        <v>52</v>
      </c>
      <c r="C17" s="17">
        <v>820290</v>
      </c>
      <c r="D17" s="121"/>
    </row>
    <row r="18" spans="1:4" s="13" customFormat="1" ht="25.5" x14ac:dyDescent="0.25">
      <c r="A18" s="58" t="s">
        <v>53</v>
      </c>
      <c r="B18" s="17" t="s">
        <v>54</v>
      </c>
      <c r="C18" s="17">
        <v>16000</v>
      </c>
      <c r="D18" s="122"/>
    </row>
    <row r="19" spans="1:4" s="13" customFormat="1" ht="15.75" x14ac:dyDescent="0.25">
      <c r="A19" s="33" t="s">
        <v>55</v>
      </c>
      <c r="B19" s="60" t="s">
        <v>3</v>
      </c>
      <c r="C19" s="33">
        <f>C20+C25+C28</f>
        <v>533911</v>
      </c>
      <c r="D19" s="78"/>
    </row>
    <row r="20" spans="1:4" s="13" customFormat="1" ht="15.75" x14ac:dyDescent="0.25">
      <c r="A20" s="24" t="s">
        <v>56</v>
      </c>
      <c r="B20" s="24"/>
      <c r="C20" s="62">
        <f>SUM(C21:C24)</f>
        <v>396124</v>
      </c>
      <c r="D20" s="24"/>
    </row>
    <row r="21" spans="1:4" s="13" customFormat="1" ht="25.5" x14ac:dyDescent="0.25">
      <c r="A21" s="24"/>
      <c r="B21" s="61" t="s">
        <v>303</v>
      </c>
      <c r="C21" s="50">
        <v>50950</v>
      </c>
      <c r="D21" s="61"/>
    </row>
    <row r="22" spans="1:4" s="13" customFormat="1" ht="51" x14ac:dyDescent="0.25">
      <c r="A22" s="24"/>
      <c r="B22" s="24" t="s">
        <v>304</v>
      </c>
      <c r="C22" s="63">
        <v>5678</v>
      </c>
      <c r="D22" s="24"/>
    </row>
    <row r="23" spans="1:4" s="13" customFormat="1" ht="51" x14ac:dyDescent="0.25">
      <c r="A23" s="24"/>
      <c r="B23" s="24" t="s">
        <v>305</v>
      </c>
      <c r="C23" s="63">
        <v>288450</v>
      </c>
      <c r="D23" s="24"/>
    </row>
    <row r="24" spans="1:4" s="13" customFormat="1" ht="38.25" x14ac:dyDescent="0.25">
      <c r="A24" s="24"/>
      <c r="B24" s="61" t="s">
        <v>306</v>
      </c>
      <c r="C24" s="63">
        <v>51046</v>
      </c>
      <c r="D24" s="61"/>
    </row>
    <row r="25" spans="1:4" s="13" customFormat="1" ht="15.75" x14ac:dyDescent="0.25">
      <c r="A25" s="24" t="s">
        <v>57</v>
      </c>
      <c r="B25" s="24"/>
      <c r="C25" s="62">
        <f>SUM(C26:C27)</f>
        <v>21700</v>
      </c>
      <c r="D25" s="24"/>
    </row>
    <row r="26" spans="1:4" s="13" customFormat="1" ht="25.5" x14ac:dyDescent="0.25">
      <c r="A26" s="24"/>
      <c r="B26" s="61" t="s">
        <v>307</v>
      </c>
      <c r="C26" s="63">
        <v>8900</v>
      </c>
      <c r="D26" s="61"/>
    </row>
    <row r="27" spans="1:4" s="13" customFormat="1" ht="25.5" x14ac:dyDescent="0.25">
      <c r="A27" s="24"/>
      <c r="B27" s="89" t="s">
        <v>308</v>
      </c>
      <c r="C27" s="63">
        <v>12800</v>
      </c>
      <c r="D27" s="61"/>
    </row>
    <row r="28" spans="1:4" s="13" customFormat="1" ht="25.5" x14ac:dyDescent="0.25">
      <c r="A28" s="24" t="s">
        <v>58</v>
      </c>
      <c r="B28" s="24"/>
      <c r="C28" s="62">
        <f>SUM(C29:C31)</f>
        <v>116087</v>
      </c>
      <c r="D28" s="24"/>
    </row>
    <row r="29" spans="1:4" s="13" customFormat="1" ht="38.25" x14ac:dyDescent="0.25">
      <c r="A29" s="24"/>
      <c r="B29" s="24" t="s">
        <v>309</v>
      </c>
      <c r="C29" s="24">
        <v>77200</v>
      </c>
      <c r="D29" s="24"/>
    </row>
    <row r="30" spans="1:4" s="13" customFormat="1" ht="38.25" x14ac:dyDescent="0.25">
      <c r="A30" s="24"/>
      <c r="B30" s="24" t="s">
        <v>310</v>
      </c>
      <c r="C30" s="24">
        <v>14600</v>
      </c>
      <c r="D30" s="24"/>
    </row>
    <row r="31" spans="1:4" s="13" customFormat="1" ht="63.75" x14ac:dyDescent="0.25">
      <c r="A31" s="24"/>
      <c r="B31" s="61" t="s">
        <v>311</v>
      </c>
      <c r="C31" s="24">
        <v>24287</v>
      </c>
      <c r="D31" s="24"/>
    </row>
    <row r="32" spans="1:4" s="13" customFormat="1" ht="15.75" x14ac:dyDescent="0.25">
      <c r="A32" s="10" t="s">
        <v>6</v>
      </c>
      <c r="B32" s="27" t="s">
        <v>3</v>
      </c>
      <c r="C32" s="10">
        <f>SUM(C33:C39)</f>
        <v>4364865</v>
      </c>
      <c r="D32" s="28"/>
    </row>
    <row r="33" spans="1:4" s="13" customFormat="1" ht="25.5" x14ac:dyDescent="0.25">
      <c r="A33" s="24" t="s">
        <v>5</v>
      </c>
      <c r="B33" s="24" t="s">
        <v>312</v>
      </c>
      <c r="C33" s="24">
        <v>82000</v>
      </c>
      <c r="D33" s="25" t="s">
        <v>13</v>
      </c>
    </row>
    <row r="34" spans="1:4" s="13" customFormat="1" ht="25.5" x14ac:dyDescent="0.25">
      <c r="A34" s="24" t="s">
        <v>7</v>
      </c>
      <c r="B34" s="24" t="s">
        <v>313</v>
      </c>
      <c r="C34" s="24">
        <v>54000</v>
      </c>
      <c r="D34" s="25"/>
    </row>
    <row r="35" spans="1:4" s="13" customFormat="1" ht="38.25" x14ac:dyDescent="0.25">
      <c r="A35" s="24" t="s">
        <v>8</v>
      </c>
      <c r="B35" s="24" t="s">
        <v>314</v>
      </c>
      <c r="C35" s="24">
        <v>130000</v>
      </c>
      <c r="D35" s="25" t="s">
        <v>14</v>
      </c>
    </row>
    <row r="36" spans="1:4" s="13" customFormat="1" ht="25.5" x14ac:dyDescent="0.25">
      <c r="A36" s="61" t="s">
        <v>8</v>
      </c>
      <c r="B36" s="61"/>
      <c r="C36" s="61">
        <v>1997060</v>
      </c>
      <c r="D36" s="40" t="s">
        <v>315</v>
      </c>
    </row>
    <row r="37" spans="1:4" s="13" customFormat="1" ht="25.5" x14ac:dyDescent="0.25">
      <c r="A37" s="61" t="s">
        <v>10</v>
      </c>
      <c r="B37" s="61" t="s">
        <v>316</v>
      </c>
      <c r="C37" s="61">
        <v>1978805</v>
      </c>
      <c r="D37" s="25"/>
    </row>
    <row r="38" spans="1:4" s="13" customFormat="1" ht="25.5" x14ac:dyDescent="0.25">
      <c r="A38" s="24" t="s">
        <v>9</v>
      </c>
      <c r="B38" s="24" t="s">
        <v>317</v>
      </c>
      <c r="C38" s="24">
        <v>25000</v>
      </c>
      <c r="D38" s="25"/>
    </row>
    <row r="39" spans="1:4" s="13" customFormat="1" ht="25.5" x14ac:dyDescent="0.25">
      <c r="A39" s="24" t="s">
        <v>12</v>
      </c>
      <c r="B39" s="24" t="s">
        <v>318</v>
      </c>
      <c r="C39" s="61">
        <f>98000</f>
        <v>98000</v>
      </c>
      <c r="D39" s="25"/>
    </row>
    <row r="40" spans="1:4" s="13" customFormat="1" ht="15.75" x14ac:dyDescent="0.25">
      <c r="A40" s="10" t="s">
        <v>60</v>
      </c>
      <c r="B40" s="27" t="s">
        <v>3</v>
      </c>
      <c r="C40" s="10">
        <f>SUM(C41:C61)</f>
        <v>3368619</v>
      </c>
      <c r="D40" s="28"/>
    </row>
    <row r="41" spans="1:4" s="13" customFormat="1" ht="15.75" x14ac:dyDescent="0.25">
      <c r="A41" s="114" t="s">
        <v>61</v>
      </c>
      <c r="B41" s="24" t="s">
        <v>62</v>
      </c>
      <c r="C41" s="24">
        <v>70000</v>
      </c>
      <c r="D41" s="25"/>
    </row>
    <row r="42" spans="1:4" s="13" customFormat="1" ht="25.5" x14ac:dyDescent="0.25">
      <c r="A42" s="115"/>
      <c r="B42" s="24" t="s">
        <v>63</v>
      </c>
      <c r="C42" s="24">
        <v>6180</v>
      </c>
      <c r="D42" s="25"/>
    </row>
    <row r="43" spans="1:4" s="13" customFormat="1" ht="25.5" x14ac:dyDescent="0.25">
      <c r="A43" s="115"/>
      <c r="B43" s="24" t="s">
        <v>64</v>
      </c>
      <c r="C43" s="24">
        <v>62728</v>
      </c>
      <c r="D43" s="25"/>
    </row>
    <row r="44" spans="1:4" s="13" customFormat="1" ht="15.75" x14ac:dyDescent="0.25">
      <c r="A44" s="115"/>
      <c r="B44" s="24" t="s">
        <v>65</v>
      </c>
      <c r="C44" s="24">
        <v>6385</v>
      </c>
      <c r="D44" s="25"/>
    </row>
    <row r="45" spans="1:4" s="13" customFormat="1" ht="25.5" x14ac:dyDescent="0.25">
      <c r="A45" s="115"/>
      <c r="B45" s="24" t="s">
        <v>66</v>
      </c>
      <c r="C45" s="24">
        <v>10213</v>
      </c>
      <c r="D45" s="25"/>
    </row>
    <row r="46" spans="1:4" s="13" customFormat="1" ht="38.25" x14ac:dyDescent="0.25">
      <c r="A46" s="115"/>
      <c r="B46" s="24" t="s">
        <v>67</v>
      </c>
      <c r="C46" s="24">
        <v>10508</v>
      </c>
      <c r="D46" s="25"/>
    </row>
    <row r="47" spans="1:4" s="13" customFormat="1" ht="38.25" x14ac:dyDescent="0.25">
      <c r="A47" s="116"/>
      <c r="B47" s="24" t="s">
        <v>68</v>
      </c>
      <c r="C47" s="24">
        <v>138733</v>
      </c>
      <c r="D47" s="25"/>
    </row>
    <row r="48" spans="1:4" s="13" customFormat="1" ht="25.5" x14ac:dyDescent="0.25">
      <c r="A48" s="49" t="s">
        <v>69</v>
      </c>
      <c r="B48" s="24" t="s">
        <v>62</v>
      </c>
      <c r="C48" s="24">
        <f>1400+15000</f>
        <v>16400</v>
      </c>
      <c r="D48" s="25"/>
    </row>
    <row r="49" spans="1:4" s="13" customFormat="1" ht="51" x14ac:dyDescent="0.25">
      <c r="A49" s="114" t="s">
        <v>70</v>
      </c>
      <c r="B49" s="24" t="s">
        <v>71</v>
      </c>
      <c r="C49" s="24">
        <v>15800</v>
      </c>
      <c r="D49" s="25"/>
    </row>
    <row r="50" spans="1:4" s="13" customFormat="1" ht="30" customHeight="1" x14ac:dyDescent="0.25">
      <c r="A50" s="116"/>
      <c r="B50" s="24" t="s">
        <v>72</v>
      </c>
      <c r="C50" s="24">
        <f>397022</f>
        <v>397022</v>
      </c>
      <c r="D50" s="25"/>
    </row>
    <row r="51" spans="1:4" s="13" customFormat="1" ht="118.5" customHeight="1" x14ac:dyDescent="0.25">
      <c r="A51" s="114" t="s">
        <v>73</v>
      </c>
      <c r="B51" s="19" t="s">
        <v>74</v>
      </c>
      <c r="C51" s="24">
        <f>8300+5000+6900+11800</f>
        <v>32000</v>
      </c>
      <c r="D51" s="25"/>
    </row>
    <row r="52" spans="1:4" s="13" customFormat="1" ht="28.5" customHeight="1" x14ac:dyDescent="0.25">
      <c r="A52" s="116"/>
      <c r="B52" s="19" t="s">
        <v>75</v>
      </c>
      <c r="C52" s="24">
        <v>2500</v>
      </c>
      <c r="D52" s="25"/>
    </row>
    <row r="53" spans="1:4" s="13" customFormat="1" ht="28.5" customHeight="1" x14ac:dyDescent="0.25">
      <c r="A53" s="114" t="s">
        <v>76</v>
      </c>
      <c r="B53" s="24" t="s">
        <v>77</v>
      </c>
      <c r="C53" s="24">
        <f>10000-3850</f>
        <v>6150</v>
      </c>
      <c r="D53" s="25"/>
    </row>
    <row r="54" spans="1:4" s="13" customFormat="1" ht="31.5" customHeight="1" x14ac:dyDescent="0.25">
      <c r="A54" s="115"/>
      <c r="B54" s="24" t="s">
        <v>78</v>
      </c>
      <c r="C54" s="24">
        <v>39000</v>
      </c>
      <c r="D54" s="25"/>
    </row>
    <row r="55" spans="1:4" s="13" customFormat="1" ht="25.5" x14ac:dyDescent="0.25">
      <c r="A55" s="116"/>
      <c r="B55" s="24" t="s">
        <v>79</v>
      </c>
      <c r="C55" s="24">
        <v>1000</v>
      </c>
      <c r="D55" s="25"/>
    </row>
    <row r="56" spans="1:4" s="13" customFormat="1" ht="51" x14ac:dyDescent="0.25">
      <c r="A56" s="114" t="s">
        <v>80</v>
      </c>
      <c r="B56" s="24" t="s">
        <v>81</v>
      </c>
      <c r="C56" s="24">
        <v>1800000</v>
      </c>
      <c r="D56" s="25" t="s">
        <v>82</v>
      </c>
    </row>
    <row r="57" spans="1:4" s="13" customFormat="1" ht="25.5" x14ac:dyDescent="0.25">
      <c r="A57" s="115"/>
      <c r="B57" s="24" t="s">
        <v>83</v>
      </c>
      <c r="C57" s="24">
        <v>600000</v>
      </c>
      <c r="D57" s="25" t="s">
        <v>84</v>
      </c>
    </row>
    <row r="58" spans="1:4" s="13" customFormat="1" ht="25.5" x14ac:dyDescent="0.25">
      <c r="A58" s="116"/>
      <c r="B58" s="24" t="s">
        <v>85</v>
      </c>
      <c r="C58" s="24">
        <v>111000</v>
      </c>
      <c r="D58" s="25" t="s">
        <v>84</v>
      </c>
    </row>
    <row r="59" spans="1:4" s="13" customFormat="1" ht="15.75" x14ac:dyDescent="0.25">
      <c r="A59" s="114" t="s">
        <v>11</v>
      </c>
      <c r="B59" s="24" t="s">
        <v>62</v>
      </c>
      <c r="C59" s="24">
        <f>40000-7000-29000</f>
        <v>4000</v>
      </c>
      <c r="D59" s="25"/>
    </row>
    <row r="60" spans="1:4" s="13" customFormat="1" ht="15.75" x14ac:dyDescent="0.25">
      <c r="A60" s="115"/>
      <c r="B60" s="24" t="s">
        <v>86</v>
      </c>
      <c r="C60" s="24">
        <v>29000</v>
      </c>
      <c r="D60" s="25"/>
    </row>
    <row r="61" spans="1:4" s="13" customFormat="1" ht="25.5" x14ac:dyDescent="0.25">
      <c r="A61" s="116"/>
      <c r="B61" s="24" t="s">
        <v>87</v>
      </c>
      <c r="C61" s="24">
        <v>10000</v>
      </c>
      <c r="D61" s="25"/>
    </row>
    <row r="62" spans="1:4" s="13" customFormat="1" ht="15.75" x14ac:dyDescent="0.25">
      <c r="A62" s="10" t="s">
        <v>93</v>
      </c>
      <c r="B62" s="27" t="s">
        <v>3</v>
      </c>
      <c r="C62" s="10">
        <f>SUM(C63:C65)</f>
        <v>191585</v>
      </c>
      <c r="D62" s="28"/>
    </row>
    <row r="63" spans="1:4" s="13" customFormat="1" ht="76.5" x14ac:dyDescent="0.25">
      <c r="A63" s="24" t="s">
        <v>94</v>
      </c>
      <c r="B63" s="24" t="s">
        <v>95</v>
      </c>
      <c r="C63" s="24">
        <v>42685</v>
      </c>
      <c r="D63" s="25" t="s">
        <v>96</v>
      </c>
    </row>
    <row r="64" spans="1:4" s="13" customFormat="1" ht="38.25" x14ac:dyDescent="0.25">
      <c r="A64" s="24" t="s">
        <v>97</v>
      </c>
      <c r="B64" s="24" t="s">
        <v>98</v>
      </c>
      <c r="C64" s="24">
        <v>30000</v>
      </c>
      <c r="D64" s="25" t="s">
        <v>99</v>
      </c>
    </row>
    <row r="65" spans="1:4" s="13" customFormat="1" ht="25.5" x14ac:dyDescent="0.25">
      <c r="A65" s="24" t="s">
        <v>97</v>
      </c>
      <c r="B65" s="24" t="s">
        <v>100</v>
      </c>
      <c r="C65" s="24">
        <v>118900</v>
      </c>
      <c r="D65" s="25" t="s">
        <v>101</v>
      </c>
    </row>
    <row r="66" spans="1:4" s="13" customFormat="1" ht="15.75" x14ac:dyDescent="0.25">
      <c r="A66" s="10" t="s">
        <v>197</v>
      </c>
      <c r="B66" s="27" t="s">
        <v>3</v>
      </c>
      <c r="C66" s="27">
        <f>SUM(C67:C76)</f>
        <v>497346</v>
      </c>
      <c r="D66" s="28"/>
    </row>
    <row r="67" spans="1:4" s="13" customFormat="1" ht="38.25" x14ac:dyDescent="0.25">
      <c r="A67" s="18" t="s">
        <v>141</v>
      </c>
      <c r="B67" s="18" t="s">
        <v>142</v>
      </c>
      <c r="C67" s="34">
        <v>211767</v>
      </c>
      <c r="D67" s="25"/>
    </row>
    <row r="68" spans="1:4" s="13" customFormat="1" ht="25.5" x14ac:dyDescent="0.25">
      <c r="A68" s="18" t="s">
        <v>143</v>
      </c>
      <c r="B68" s="18" t="s">
        <v>362</v>
      </c>
      <c r="C68" s="34">
        <v>20542</v>
      </c>
      <c r="D68" s="25"/>
    </row>
    <row r="69" spans="1:4" s="13" customFormat="1" ht="15.75" x14ac:dyDescent="0.25">
      <c r="A69" s="18" t="s">
        <v>143</v>
      </c>
      <c r="B69" s="18" t="s">
        <v>144</v>
      </c>
      <c r="C69" s="34">
        <v>3040</v>
      </c>
      <c r="D69" s="25"/>
    </row>
    <row r="70" spans="1:4" s="13" customFormat="1" ht="25.5" x14ac:dyDescent="0.25">
      <c r="A70" s="18" t="s">
        <v>145</v>
      </c>
      <c r="B70" s="18" t="s">
        <v>146</v>
      </c>
      <c r="C70" s="34">
        <v>3800</v>
      </c>
      <c r="D70" s="25"/>
    </row>
    <row r="71" spans="1:4" s="13" customFormat="1" ht="15.75" x14ac:dyDescent="0.25">
      <c r="A71" s="18" t="s">
        <v>147</v>
      </c>
      <c r="B71" s="18" t="s">
        <v>144</v>
      </c>
      <c r="C71" s="34">
        <v>10000</v>
      </c>
      <c r="D71" s="25"/>
    </row>
    <row r="72" spans="1:4" s="13" customFormat="1" ht="25.5" x14ac:dyDescent="0.25">
      <c r="A72" s="18" t="s">
        <v>148</v>
      </c>
      <c r="B72" s="18" t="s">
        <v>149</v>
      </c>
      <c r="C72" s="34">
        <f>9500+9800</f>
        <v>19300</v>
      </c>
      <c r="D72" s="25"/>
    </row>
    <row r="73" spans="1:4" s="13" customFormat="1" ht="25.5" x14ac:dyDescent="0.25">
      <c r="A73" s="18" t="s">
        <v>150</v>
      </c>
      <c r="B73" s="18" t="s">
        <v>151</v>
      </c>
      <c r="C73" s="34">
        <v>7500</v>
      </c>
      <c r="D73" s="25"/>
    </row>
    <row r="74" spans="1:4" s="13" customFormat="1" ht="25.5" x14ac:dyDescent="0.25">
      <c r="A74" s="18" t="s">
        <v>152</v>
      </c>
      <c r="B74" s="18" t="s">
        <v>153</v>
      </c>
      <c r="C74" s="34">
        <v>158985</v>
      </c>
      <c r="D74" s="25"/>
    </row>
    <row r="75" spans="1:4" s="13" customFormat="1" ht="38.25" x14ac:dyDescent="0.25">
      <c r="A75" s="18" t="s">
        <v>154</v>
      </c>
      <c r="B75" s="18" t="s">
        <v>155</v>
      </c>
      <c r="C75" s="34">
        <v>1252</v>
      </c>
      <c r="D75" s="25"/>
    </row>
    <row r="76" spans="1:4" s="13" customFormat="1" ht="15.75" x14ac:dyDescent="0.25">
      <c r="A76" s="18" t="s">
        <v>156</v>
      </c>
      <c r="B76" s="18" t="s">
        <v>157</v>
      </c>
      <c r="C76" s="34">
        <v>61160</v>
      </c>
      <c r="D76" s="25"/>
    </row>
    <row r="77" spans="1:4" s="13" customFormat="1" ht="25.5" x14ac:dyDescent="0.25">
      <c r="A77" s="10" t="s">
        <v>15</v>
      </c>
      <c r="B77" s="27" t="s">
        <v>3</v>
      </c>
      <c r="C77" s="10">
        <f>SUM(C78:C87)</f>
        <v>406547.98</v>
      </c>
      <c r="D77" s="79"/>
    </row>
    <row r="78" spans="1:4" s="13" customFormat="1" ht="34.5" customHeight="1" x14ac:dyDescent="0.25">
      <c r="A78" s="25" t="s">
        <v>16</v>
      </c>
      <c r="B78" s="25" t="s">
        <v>17</v>
      </c>
      <c r="C78" s="25">
        <v>10000</v>
      </c>
      <c r="D78" s="35"/>
    </row>
    <row r="79" spans="1:4" s="13" customFormat="1" ht="46.5" customHeight="1" x14ac:dyDescent="0.25">
      <c r="A79" s="25" t="s">
        <v>18</v>
      </c>
      <c r="B79" s="25" t="s">
        <v>19</v>
      </c>
      <c r="C79" s="25">
        <v>58344</v>
      </c>
      <c r="D79" s="36"/>
    </row>
    <row r="80" spans="1:4" s="13" customFormat="1" ht="81" customHeight="1" x14ac:dyDescent="0.25">
      <c r="A80" s="25" t="s">
        <v>20</v>
      </c>
      <c r="B80" s="37" t="s">
        <v>21</v>
      </c>
      <c r="C80" s="38">
        <v>86173.98</v>
      </c>
      <c r="D80" s="39"/>
    </row>
    <row r="81" spans="1:4" s="13" customFormat="1" ht="47.25" customHeight="1" x14ac:dyDescent="0.25">
      <c r="A81" s="40" t="s">
        <v>22</v>
      </c>
      <c r="B81" s="25" t="s">
        <v>23</v>
      </c>
      <c r="C81" s="25">
        <v>32071</v>
      </c>
      <c r="D81" s="41"/>
    </row>
    <row r="82" spans="1:4" s="13" customFormat="1" ht="69.75" customHeight="1" x14ac:dyDescent="0.25">
      <c r="A82" s="40" t="s">
        <v>24</v>
      </c>
      <c r="B82" s="25" t="s">
        <v>25</v>
      </c>
      <c r="C82" s="25">
        <v>22717</v>
      </c>
      <c r="D82" s="35"/>
    </row>
    <row r="83" spans="1:4" s="13" customFormat="1" ht="35.25" customHeight="1" x14ac:dyDescent="0.25">
      <c r="A83" s="38" t="s">
        <v>26</v>
      </c>
      <c r="B83" s="42" t="s">
        <v>27</v>
      </c>
      <c r="C83" s="43">
        <v>1500</v>
      </c>
      <c r="D83" s="80"/>
    </row>
    <row r="84" spans="1:4" s="13" customFormat="1" ht="30.75" customHeight="1" x14ac:dyDescent="0.25">
      <c r="A84" s="40" t="s">
        <v>28</v>
      </c>
      <c r="B84" s="44" t="s">
        <v>29</v>
      </c>
      <c r="C84" s="45">
        <v>76557</v>
      </c>
      <c r="D84" s="39"/>
    </row>
    <row r="85" spans="1:4" s="13" customFormat="1" ht="86.25" customHeight="1" x14ac:dyDescent="0.25">
      <c r="A85" s="25" t="s">
        <v>30</v>
      </c>
      <c r="B85" s="90" t="s">
        <v>339</v>
      </c>
      <c r="C85" s="25">
        <v>79406</v>
      </c>
      <c r="D85" s="41"/>
    </row>
    <row r="86" spans="1:4" s="13" customFormat="1" ht="34.5" customHeight="1" x14ac:dyDescent="0.25">
      <c r="A86" s="25" t="s">
        <v>31</v>
      </c>
      <c r="B86" s="25" t="s">
        <v>32</v>
      </c>
      <c r="C86" s="25">
        <v>8000</v>
      </c>
      <c r="D86" s="35"/>
    </row>
    <row r="87" spans="1:4" s="13" customFormat="1" ht="43.5" customHeight="1" x14ac:dyDescent="0.25">
      <c r="A87" s="25" t="s">
        <v>33</v>
      </c>
      <c r="B87" s="25" t="s">
        <v>34</v>
      </c>
      <c r="C87" s="25">
        <v>31779</v>
      </c>
      <c r="D87" s="35"/>
    </row>
    <row r="88" spans="1:4" s="13" customFormat="1" ht="15.75" x14ac:dyDescent="0.25">
      <c r="A88" s="10" t="s">
        <v>133</v>
      </c>
      <c r="B88" s="27" t="s">
        <v>3</v>
      </c>
      <c r="C88" s="10">
        <f>SUM(C89:C91)</f>
        <v>134968</v>
      </c>
      <c r="D88" s="28"/>
    </row>
    <row r="89" spans="1:4" s="13" customFormat="1" ht="72.75" customHeight="1" x14ac:dyDescent="0.25">
      <c r="A89" s="24" t="s">
        <v>134</v>
      </c>
      <c r="B89" s="49" t="s">
        <v>319</v>
      </c>
      <c r="C89" s="24">
        <v>14688</v>
      </c>
      <c r="D89" s="25" t="s">
        <v>320</v>
      </c>
    </row>
    <row r="90" spans="1:4" s="13" customFormat="1" ht="25.5" x14ac:dyDescent="0.25">
      <c r="A90" s="24" t="s">
        <v>134</v>
      </c>
      <c r="B90" s="24" t="s">
        <v>321</v>
      </c>
      <c r="C90" s="24">
        <v>31551</v>
      </c>
      <c r="D90" s="25"/>
    </row>
    <row r="91" spans="1:4" s="13" customFormat="1" ht="30.75" customHeight="1" x14ac:dyDescent="0.25">
      <c r="A91" s="24" t="s">
        <v>134</v>
      </c>
      <c r="B91" s="24" t="s">
        <v>322</v>
      </c>
      <c r="C91" s="24">
        <v>88729</v>
      </c>
      <c r="D91" s="25"/>
    </row>
    <row r="92" spans="1:4" s="3" customFormat="1" x14ac:dyDescent="0.2">
      <c r="A92" s="22"/>
      <c r="B92" s="22"/>
      <c r="C92" s="23"/>
      <c r="D92" s="23"/>
    </row>
    <row r="94" spans="1:4" x14ac:dyDescent="0.2">
      <c r="B94" s="67" t="s">
        <v>218</v>
      </c>
      <c r="C94" s="23"/>
    </row>
    <row r="95" spans="1:4" ht="26.25" x14ac:dyDescent="0.2">
      <c r="B95" s="68" t="s">
        <v>219</v>
      </c>
      <c r="C95" s="65" t="s">
        <v>1</v>
      </c>
    </row>
    <row r="96" spans="1:4" ht="18.75" x14ac:dyDescent="0.2">
      <c r="B96" s="69" t="s">
        <v>131</v>
      </c>
      <c r="C96" s="70">
        <f>C9</f>
        <v>40516</v>
      </c>
    </row>
    <row r="97" spans="1:4" ht="18.75" x14ac:dyDescent="0.2">
      <c r="B97" s="69" t="s">
        <v>40</v>
      </c>
      <c r="C97" s="70">
        <f>C11</f>
        <v>10144998</v>
      </c>
    </row>
    <row r="98" spans="1:4" ht="18.75" x14ac:dyDescent="0.2">
      <c r="B98" s="71" t="s">
        <v>55</v>
      </c>
      <c r="C98" s="72">
        <f>C19</f>
        <v>533911</v>
      </c>
    </row>
    <row r="99" spans="1:4" ht="18.75" x14ac:dyDescent="0.2">
      <c r="B99" s="71" t="s">
        <v>6</v>
      </c>
      <c r="C99" s="72">
        <f>C32</f>
        <v>4364865</v>
      </c>
    </row>
    <row r="100" spans="1:4" ht="18.75" x14ac:dyDescent="0.2">
      <c r="B100" s="71" t="s">
        <v>60</v>
      </c>
      <c r="C100" s="72">
        <f>C40</f>
        <v>3368619</v>
      </c>
    </row>
    <row r="101" spans="1:4" ht="18.75" x14ac:dyDescent="0.2">
      <c r="B101" s="71" t="s">
        <v>220</v>
      </c>
      <c r="C101" s="72">
        <f>C62</f>
        <v>191585</v>
      </c>
    </row>
    <row r="102" spans="1:4" ht="18.75" x14ac:dyDescent="0.2">
      <c r="B102" s="71" t="s">
        <v>198</v>
      </c>
      <c r="C102" s="72">
        <f>C66</f>
        <v>497346</v>
      </c>
    </row>
    <row r="103" spans="1:4" ht="18.75" x14ac:dyDescent="0.2">
      <c r="B103" s="71" t="s">
        <v>221</v>
      </c>
      <c r="C103" s="72">
        <f>C77</f>
        <v>406547.98</v>
      </c>
    </row>
    <row r="104" spans="1:4" ht="18.75" x14ac:dyDescent="0.2">
      <c r="B104" s="71" t="s">
        <v>222</v>
      </c>
      <c r="C104" s="72">
        <f>C88</f>
        <v>134968</v>
      </c>
    </row>
    <row r="105" spans="1:4" ht="18.75" x14ac:dyDescent="0.2">
      <c r="B105" s="73" t="s">
        <v>223</v>
      </c>
      <c r="C105" s="74">
        <f>SUM(C96:C104)</f>
        <v>19683355.98</v>
      </c>
    </row>
    <row r="106" spans="1:4" x14ac:dyDescent="0.2">
      <c r="C106" s="129">
        <f>C105-C8</f>
        <v>0</v>
      </c>
    </row>
    <row r="108" spans="1:4" ht="18.75" x14ac:dyDescent="0.2">
      <c r="A108" s="75" t="s">
        <v>224</v>
      </c>
      <c r="B108" s="76"/>
      <c r="C108" s="76"/>
      <c r="D108" s="77" t="s">
        <v>225</v>
      </c>
    </row>
    <row r="109" spans="1:4" x14ac:dyDescent="0.2">
      <c r="B109" s="26"/>
    </row>
    <row r="110" spans="1:4" x14ac:dyDescent="0.2">
      <c r="B110" s="26"/>
    </row>
    <row r="111" spans="1:4" s="111" customFormat="1" x14ac:dyDescent="0.2">
      <c r="A111" s="110" t="s">
        <v>361</v>
      </c>
      <c r="C111" s="112"/>
    </row>
    <row r="112" spans="1:4" s="111" customFormat="1" x14ac:dyDescent="0.2">
      <c r="A112" s="112" t="s">
        <v>360</v>
      </c>
      <c r="C112" s="112"/>
    </row>
  </sheetData>
  <mergeCells count="10">
    <mergeCell ref="C2:D2"/>
    <mergeCell ref="C3:D3"/>
    <mergeCell ref="A56:A58"/>
    <mergeCell ref="A59:A61"/>
    <mergeCell ref="A4:D4"/>
    <mergeCell ref="A41:A47"/>
    <mergeCell ref="A49:A50"/>
    <mergeCell ref="A51:A52"/>
    <mergeCell ref="A53:A55"/>
    <mergeCell ref="D12:D18"/>
  </mergeCells>
  <hyperlinks>
    <hyperlink ref="A111" r:id="rId1" display="Zane.Adijane@fm.gov.lv"/>
  </hyperlinks>
  <pageMargins left="0.51181102362204722" right="0.11811023622047245" top="0.56999999999999995" bottom="0.56000000000000005" header="0.37" footer="0.23622047244094491"/>
  <pageSetup paperSize="9" scale="75" fitToHeight="0" orientation="landscape" r:id="rId2"/>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9"/>
  <sheetViews>
    <sheetView tabSelected="1" topLeftCell="A127" zoomScale="85" zoomScaleNormal="85" workbookViewId="0">
      <selection activeCell="C8" sqref="C8"/>
    </sheetView>
  </sheetViews>
  <sheetFormatPr defaultColWidth="9" defaultRowHeight="12.75" x14ac:dyDescent="0.2"/>
  <cols>
    <col min="1" max="1" width="29.75" style="3" customWidth="1"/>
    <col min="2" max="2" width="64.75" style="26" customWidth="1"/>
    <col min="3" max="3" width="13" style="3" customWidth="1"/>
    <col min="4" max="4" width="75.375" style="26" customWidth="1"/>
    <col min="5" max="16384" width="9" style="2"/>
  </cols>
  <sheetData>
    <row r="1" spans="1:4" ht="15" x14ac:dyDescent="0.2">
      <c r="C1" s="14"/>
      <c r="D1" s="66" t="s">
        <v>215</v>
      </c>
    </row>
    <row r="2" spans="1:4" ht="30.75" customHeight="1" x14ac:dyDescent="0.2">
      <c r="C2" s="113" t="s">
        <v>214</v>
      </c>
      <c r="D2" s="113"/>
    </row>
    <row r="4" spans="1:4" ht="26.25" customHeight="1" x14ac:dyDescent="0.3">
      <c r="A4" s="117" t="s">
        <v>355</v>
      </c>
      <c r="B4" s="118"/>
      <c r="C4" s="118"/>
      <c r="D4" s="119"/>
    </row>
    <row r="5" spans="1:4" ht="18.75" customHeight="1" x14ac:dyDescent="0.2">
      <c r="C5" s="4"/>
      <c r="D5" s="4" t="s">
        <v>0</v>
      </c>
    </row>
    <row r="6" spans="1:4" ht="36.75" customHeight="1" x14ac:dyDescent="0.2">
      <c r="A6" s="5" t="s">
        <v>231</v>
      </c>
      <c r="B6" s="6" t="s">
        <v>4</v>
      </c>
      <c r="C6" s="7" t="s">
        <v>1</v>
      </c>
      <c r="D6" s="15" t="s">
        <v>2</v>
      </c>
    </row>
    <row r="7" spans="1:4" s="9" customFormat="1" ht="11.25" x14ac:dyDescent="0.2">
      <c r="A7" s="8">
        <v>1</v>
      </c>
      <c r="B7" s="8">
        <v>2</v>
      </c>
      <c r="C7" s="8">
        <v>3</v>
      </c>
      <c r="D7" s="8">
        <v>4</v>
      </c>
    </row>
    <row r="8" spans="1:4" s="46" customFormat="1" ht="25.5" customHeight="1" x14ac:dyDescent="0.25">
      <c r="A8" s="56"/>
      <c r="B8" s="57" t="s">
        <v>232</v>
      </c>
      <c r="C8" s="57">
        <f>C9+C14+C18+C28+C30+C35+C41+C49+C54+C59+C72+C80+C85+C89+C91</f>
        <v>26262884.190000001</v>
      </c>
      <c r="D8" s="57"/>
    </row>
    <row r="9" spans="1:4" s="46" customFormat="1" ht="25.5" customHeight="1" x14ac:dyDescent="0.25">
      <c r="A9" s="10" t="s">
        <v>131</v>
      </c>
      <c r="B9" s="27" t="s">
        <v>3</v>
      </c>
      <c r="C9" s="10">
        <f>SUM(C10:C13)</f>
        <v>108250</v>
      </c>
      <c r="D9" s="10"/>
    </row>
    <row r="10" spans="1:4" s="46" customFormat="1" ht="25.5" customHeight="1" x14ac:dyDescent="0.25">
      <c r="A10" s="17" t="s">
        <v>132</v>
      </c>
      <c r="B10" s="40" t="s">
        <v>323</v>
      </c>
      <c r="C10" s="54">
        <v>39447</v>
      </c>
      <c r="D10" s="120" t="s">
        <v>324</v>
      </c>
    </row>
    <row r="11" spans="1:4" s="46" customFormat="1" ht="25.5" customHeight="1" x14ac:dyDescent="0.25">
      <c r="A11" s="18"/>
      <c r="B11" s="40" t="s">
        <v>325</v>
      </c>
      <c r="C11" s="54">
        <v>8803</v>
      </c>
      <c r="D11" s="126"/>
    </row>
    <row r="12" spans="1:4" s="46" customFormat="1" ht="25.5" customHeight="1" x14ac:dyDescent="0.25">
      <c r="A12" s="18"/>
      <c r="B12" s="40" t="s">
        <v>326</v>
      </c>
      <c r="C12" s="54">
        <v>30000</v>
      </c>
      <c r="D12" s="126"/>
    </row>
    <row r="13" spans="1:4" s="46" customFormat="1" ht="20.25" customHeight="1" x14ac:dyDescent="0.25">
      <c r="A13" s="18"/>
      <c r="B13" s="40" t="s">
        <v>327</v>
      </c>
      <c r="C13" s="54">
        <v>30000</v>
      </c>
      <c r="D13" s="127"/>
    </row>
    <row r="14" spans="1:4" s="13" customFormat="1" ht="15.75" x14ac:dyDescent="0.25">
      <c r="A14" s="10" t="s">
        <v>40</v>
      </c>
      <c r="B14" s="27" t="s">
        <v>3</v>
      </c>
      <c r="C14" s="10">
        <f>SUM(C15:C17)</f>
        <v>377864</v>
      </c>
      <c r="D14" s="10"/>
    </row>
    <row r="15" spans="1:4" ht="25.5" x14ac:dyDescent="0.2">
      <c r="A15" s="82" t="s">
        <v>42</v>
      </c>
      <c r="B15" s="83" t="s">
        <v>235</v>
      </c>
      <c r="C15" s="84">
        <v>13864</v>
      </c>
      <c r="D15" s="81" t="s">
        <v>236</v>
      </c>
    </row>
    <row r="16" spans="1:4" ht="63.75" x14ac:dyDescent="0.2">
      <c r="A16" s="82" t="s">
        <v>45</v>
      </c>
      <c r="B16" s="83" t="s">
        <v>237</v>
      </c>
      <c r="C16" s="84">
        <v>194000</v>
      </c>
      <c r="D16" s="16" t="s">
        <v>238</v>
      </c>
    </row>
    <row r="17" spans="1:4" ht="63.75" x14ac:dyDescent="0.2">
      <c r="A17" s="82" t="s">
        <v>51</v>
      </c>
      <c r="B17" s="16" t="s">
        <v>239</v>
      </c>
      <c r="C17" s="84">
        <v>170000</v>
      </c>
      <c r="D17" s="16" t="s">
        <v>240</v>
      </c>
    </row>
    <row r="18" spans="1:4" x14ac:dyDescent="0.2">
      <c r="A18" s="33" t="s">
        <v>55</v>
      </c>
      <c r="B18" s="60" t="s">
        <v>3</v>
      </c>
      <c r="C18" s="33">
        <f>C19+C22+C24</f>
        <v>1600228</v>
      </c>
      <c r="D18" s="33"/>
    </row>
    <row r="19" spans="1:4" x14ac:dyDescent="0.2">
      <c r="A19" s="24" t="s">
        <v>56</v>
      </c>
      <c r="B19" s="61"/>
      <c r="C19" s="62">
        <f>SUM(C20:C21)</f>
        <v>844123</v>
      </c>
      <c r="D19" s="24"/>
    </row>
    <row r="20" spans="1:4" ht="25.5" x14ac:dyDescent="0.2">
      <c r="A20" s="24"/>
      <c r="B20" s="61" t="s">
        <v>328</v>
      </c>
      <c r="C20" s="50">
        <v>586685</v>
      </c>
      <c r="D20" s="24" t="s">
        <v>329</v>
      </c>
    </row>
    <row r="21" spans="1:4" ht="63.75" x14ac:dyDescent="0.2">
      <c r="A21" s="24"/>
      <c r="B21" s="61" t="s">
        <v>330</v>
      </c>
      <c r="C21" s="63">
        <v>257438</v>
      </c>
      <c r="D21" s="24" t="s">
        <v>331</v>
      </c>
    </row>
    <row r="22" spans="1:4" x14ac:dyDescent="0.2">
      <c r="A22" s="24" t="s">
        <v>59</v>
      </c>
      <c r="B22" s="61"/>
      <c r="C22" s="64">
        <f>SUM(C23:C23)</f>
        <v>56065</v>
      </c>
      <c r="D22" s="24"/>
    </row>
    <row r="23" spans="1:4" ht="25.5" x14ac:dyDescent="0.2">
      <c r="A23" s="24"/>
      <c r="B23" s="61" t="s">
        <v>332</v>
      </c>
      <c r="C23" s="63">
        <v>56065</v>
      </c>
      <c r="D23" s="24" t="s">
        <v>331</v>
      </c>
    </row>
    <row r="24" spans="1:4" ht="25.5" x14ac:dyDescent="0.2">
      <c r="A24" s="24" t="s">
        <v>58</v>
      </c>
      <c r="B24" s="61"/>
      <c r="C24" s="64">
        <f>SUM(C25:C27)</f>
        <v>700040</v>
      </c>
      <c r="D24" s="24"/>
    </row>
    <row r="25" spans="1:4" ht="25.5" x14ac:dyDescent="0.2">
      <c r="A25" s="24"/>
      <c r="B25" s="61" t="s">
        <v>333</v>
      </c>
      <c r="C25" s="63">
        <v>332915</v>
      </c>
      <c r="D25" s="24" t="s">
        <v>329</v>
      </c>
    </row>
    <row r="26" spans="1:4" ht="51" x14ac:dyDescent="0.2">
      <c r="A26" s="24"/>
      <c r="B26" s="61" t="s">
        <v>334</v>
      </c>
      <c r="C26" s="63">
        <v>60400</v>
      </c>
      <c r="D26" s="61" t="s">
        <v>335</v>
      </c>
    </row>
    <row r="27" spans="1:4" ht="102" x14ac:dyDescent="0.2">
      <c r="A27" s="24"/>
      <c r="B27" s="61" t="s">
        <v>336</v>
      </c>
      <c r="C27" s="63">
        <v>306725</v>
      </c>
      <c r="D27" s="24" t="s">
        <v>331</v>
      </c>
    </row>
    <row r="28" spans="1:4" x14ac:dyDescent="0.2">
      <c r="A28" s="10" t="s">
        <v>6</v>
      </c>
      <c r="B28" s="27" t="s">
        <v>3</v>
      </c>
      <c r="C28" s="10">
        <f>SUM(C29)</f>
        <v>50000</v>
      </c>
      <c r="D28" s="10"/>
    </row>
    <row r="29" spans="1:4" ht="25.5" x14ac:dyDescent="0.2">
      <c r="A29" s="24" t="s">
        <v>11</v>
      </c>
      <c r="B29" s="24" t="s">
        <v>337</v>
      </c>
      <c r="C29" s="24">
        <v>50000</v>
      </c>
      <c r="D29" s="25" t="s">
        <v>338</v>
      </c>
    </row>
    <row r="30" spans="1:4" x14ac:dyDescent="0.2">
      <c r="A30" s="10" t="s">
        <v>60</v>
      </c>
      <c r="B30" s="27" t="s">
        <v>3</v>
      </c>
      <c r="C30" s="10">
        <f>SUM(C31:C34)</f>
        <v>442181</v>
      </c>
      <c r="D30" s="10"/>
    </row>
    <row r="31" spans="1:4" ht="25.5" x14ac:dyDescent="0.2">
      <c r="A31" s="20" t="s">
        <v>61</v>
      </c>
      <c r="B31" s="24" t="s">
        <v>62</v>
      </c>
      <c r="C31" s="24">
        <v>128000</v>
      </c>
      <c r="D31" s="25" t="s">
        <v>88</v>
      </c>
    </row>
    <row r="32" spans="1:4" ht="25.5" x14ac:dyDescent="0.2">
      <c r="A32" s="49" t="s">
        <v>76</v>
      </c>
      <c r="B32" s="24" t="s">
        <v>89</v>
      </c>
      <c r="C32" s="24">
        <v>3850</v>
      </c>
      <c r="D32" s="25" t="s">
        <v>90</v>
      </c>
    </row>
    <row r="33" spans="1:4" ht="25.5" x14ac:dyDescent="0.2">
      <c r="A33" s="20" t="s">
        <v>11</v>
      </c>
      <c r="B33" s="24" t="s">
        <v>91</v>
      </c>
      <c r="C33" s="24">
        <v>32527</v>
      </c>
      <c r="D33" s="120" t="s">
        <v>233</v>
      </c>
    </row>
    <row r="34" spans="1:4" ht="40.5" customHeight="1" x14ac:dyDescent="0.2">
      <c r="A34" s="21"/>
      <c r="B34" s="24" t="s">
        <v>92</v>
      </c>
      <c r="C34" s="24">
        <f>248388+416+29000</f>
        <v>277804</v>
      </c>
      <c r="D34" s="122"/>
    </row>
    <row r="35" spans="1:4" x14ac:dyDescent="0.2">
      <c r="A35" s="10" t="s">
        <v>93</v>
      </c>
      <c r="B35" s="27" t="s">
        <v>3</v>
      </c>
      <c r="C35" s="10">
        <f>SUM(C36:C40)</f>
        <v>6761052</v>
      </c>
      <c r="D35" s="10"/>
    </row>
    <row r="36" spans="1:4" ht="97.5" customHeight="1" x14ac:dyDescent="0.2">
      <c r="A36" s="24" t="s">
        <v>97</v>
      </c>
      <c r="B36" s="24" t="s">
        <v>102</v>
      </c>
      <c r="C36" s="24">
        <v>65835</v>
      </c>
      <c r="D36" s="25" t="s">
        <v>103</v>
      </c>
    </row>
    <row r="37" spans="1:4" ht="179.25" customHeight="1" x14ac:dyDescent="0.2">
      <c r="A37" s="24" t="s">
        <v>104</v>
      </c>
      <c r="B37" s="24" t="s">
        <v>105</v>
      </c>
      <c r="C37" s="24">
        <f>20500+47657</f>
        <v>68157</v>
      </c>
      <c r="D37" s="25" t="s">
        <v>106</v>
      </c>
    </row>
    <row r="38" spans="1:4" ht="30" customHeight="1" x14ac:dyDescent="0.2">
      <c r="A38" s="24" t="s">
        <v>107</v>
      </c>
      <c r="B38" s="24" t="s">
        <v>108</v>
      </c>
      <c r="C38" s="24">
        <f>5800000-927695</f>
        <v>4872305</v>
      </c>
      <c r="D38" s="25" t="s">
        <v>109</v>
      </c>
    </row>
    <row r="39" spans="1:4" ht="30" customHeight="1" x14ac:dyDescent="0.2">
      <c r="A39" s="24" t="s">
        <v>107</v>
      </c>
      <c r="B39" s="24" t="s">
        <v>110</v>
      </c>
      <c r="C39" s="24">
        <v>1158000</v>
      </c>
      <c r="D39" s="25" t="s">
        <v>109</v>
      </c>
    </row>
    <row r="40" spans="1:4" ht="194.25" customHeight="1" x14ac:dyDescent="0.2">
      <c r="A40" s="20" t="s">
        <v>107</v>
      </c>
      <c r="B40" s="20" t="s">
        <v>111</v>
      </c>
      <c r="C40" s="20">
        <v>596755</v>
      </c>
      <c r="D40" s="48" t="s">
        <v>234</v>
      </c>
    </row>
    <row r="41" spans="1:4" s="13" customFormat="1" ht="15.75" x14ac:dyDescent="0.25">
      <c r="A41" s="10" t="s">
        <v>112</v>
      </c>
      <c r="B41" s="27" t="s">
        <v>3</v>
      </c>
      <c r="C41" s="10">
        <f>SUM(C42:C48)</f>
        <v>2000692</v>
      </c>
      <c r="D41" s="10"/>
    </row>
    <row r="42" spans="1:4" ht="81" customHeight="1" x14ac:dyDescent="0.2">
      <c r="A42" s="24" t="s">
        <v>113</v>
      </c>
      <c r="B42" s="24" t="s">
        <v>359</v>
      </c>
      <c r="C42" s="24">
        <f>2767382-1365000</f>
        <v>1402382</v>
      </c>
      <c r="D42" s="25" t="s">
        <v>358</v>
      </c>
    </row>
    <row r="43" spans="1:4" ht="51" x14ac:dyDescent="0.2">
      <c r="A43" s="24" t="s">
        <v>114</v>
      </c>
      <c r="B43" s="24" t="s">
        <v>115</v>
      </c>
      <c r="C43" s="24">
        <v>70631</v>
      </c>
      <c r="D43" s="25" t="s">
        <v>201</v>
      </c>
    </row>
    <row r="44" spans="1:4" ht="33.75" customHeight="1" x14ac:dyDescent="0.2">
      <c r="A44" s="24" t="s">
        <v>116</v>
      </c>
      <c r="B44" s="24" t="s">
        <v>117</v>
      </c>
      <c r="C44" s="24">
        <v>130000</v>
      </c>
      <c r="D44" s="25" t="s">
        <v>202</v>
      </c>
    </row>
    <row r="45" spans="1:4" ht="30" customHeight="1" x14ac:dyDescent="0.2">
      <c r="A45" s="24" t="s">
        <v>118</v>
      </c>
      <c r="B45" s="24" t="s">
        <v>119</v>
      </c>
      <c r="C45" s="24">
        <v>19600</v>
      </c>
      <c r="D45" s="25" t="s">
        <v>203</v>
      </c>
    </row>
    <row r="46" spans="1:4" ht="32.25" customHeight="1" x14ac:dyDescent="0.2">
      <c r="A46" s="24" t="s">
        <v>120</v>
      </c>
      <c r="B46" s="24" t="s">
        <v>121</v>
      </c>
      <c r="C46" s="24">
        <v>244671</v>
      </c>
      <c r="D46" s="25" t="s">
        <v>204</v>
      </c>
    </row>
    <row r="47" spans="1:4" ht="38.25" x14ac:dyDescent="0.2">
      <c r="A47" s="24" t="s">
        <v>205</v>
      </c>
      <c r="B47" s="24" t="s">
        <v>206</v>
      </c>
      <c r="C47" s="24">
        <v>76980</v>
      </c>
      <c r="D47" s="25" t="s">
        <v>207</v>
      </c>
    </row>
    <row r="48" spans="1:4" ht="38.25" x14ac:dyDescent="0.2">
      <c r="A48" s="24" t="s">
        <v>122</v>
      </c>
      <c r="B48" s="24" t="s">
        <v>123</v>
      </c>
      <c r="C48" s="24">
        <v>56428</v>
      </c>
      <c r="D48" s="25" t="s">
        <v>208</v>
      </c>
    </row>
    <row r="49" spans="1:4" s="1" customFormat="1" x14ac:dyDescent="0.2">
      <c r="A49" s="108" t="s">
        <v>190</v>
      </c>
      <c r="B49" s="109" t="s">
        <v>3</v>
      </c>
      <c r="C49" s="108">
        <f>SUM(C50:C53)</f>
        <v>221903</v>
      </c>
      <c r="D49" s="108"/>
    </row>
    <row r="50" spans="1:4" s="1" customFormat="1" ht="95.25" customHeight="1" x14ac:dyDescent="0.2">
      <c r="A50" s="124" t="s">
        <v>191</v>
      </c>
      <c r="B50" s="124" t="s">
        <v>192</v>
      </c>
      <c r="C50" s="125">
        <f>80821+88732</f>
        <v>169553</v>
      </c>
      <c r="D50" s="42" t="s">
        <v>340</v>
      </c>
    </row>
    <row r="51" spans="1:4" s="1" customFormat="1" ht="103.5" customHeight="1" x14ac:dyDescent="0.2">
      <c r="A51" s="124"/>
      <c r="B51" s="124"/>
      <c r="C51" s="125"/>
      <c r="D51" s="42" t="s">
        <v>341</v>
      </c>
    </row>
    <row r="52" spans="1:4" s="1" customFormat="1" ht="72" customHeight="1" x14ac:dyDescent="0.2">
      <c r="A52" s="42" t="s">
        <v>193</v>
      </c>
      <c r="B52" s="42" t="s">
        <v>194</v>
      </c>
      <c r="C52" s="42">
        <v>3850</v>
      </c>
      <c r="D52" s="42" t="s">
        <v>342</v>
      </c>
    </row>
    <row r="53" spans="1:4" s="1" customFormat="1" ht="135" customHeight="1" x14ac:dyDescent="0.2">
      <c r="A53" s="42" t="s">
        <v>195</v>
      </c>
      <c r="B53" s="42" t="s">
        <v>196</v>
      </c>
      <c r="C53" s="42">
        <v>48500</v>
      </c>
      <c r="D53" s="44" t="s">
        <v>343</v>
      </c>
    </row>
    <row r="54" spans="1:4" x14ac:dyDescent="0.2">
      <c r="A54" s="10" t="s">
        <v>137</v>
      </c>
      <c r="B54" s="27" t="s">
        <v>3</v>
      </c>
      <c r="C54" s="27">
        <f>SUM(C55:C58)</f>
        <v>4782494</v>
      </c>
      <c r="D54" s="10"/>
    </row>
    <row r="55" spans="1:4" ht="89.25" x14ac:dyDescent="0.2">
      <c r="A55" s="92" t="s">
        <v>138</v>
      </c>
      <c r="B55" s="61" t="s">
        <v>344</v>
      </c>
      <c r="C55" s="63">
        <v>4700000</v>
      </c>
      <c r="D55" s="61" t="s">
        <v>345</v>
      </c>
    </row>
    <row r="56" spans="1:4" ht="42" customHeight="1" x14ac:dyDescent="0.2">
      <c r="A56" s="61" t="s">
        <v>11</v>
      </c>
      <c r="B56" s="61" t="s">
        <v>346</v>
      </c>
      <c r="C56" s="63">
        <v>7494</v>
      </c>
      <c r="D56" s="61" t="s">
        <v>139</v>
      </c>
    </row>
    <row r="57" spans="1:4" ht="28.5" customHeight="1" x14ac:dyDescent="0.2">
      <c r="A57" s="61" t="s">
        <v>11</v>
      </c>
      <c r="B57" s="61" t="s">
        <v>140</v>
      </c>
      <c r="C57" s="63">
        <v>55000</v>
      </c>
      <c r="D57" s="61" t="s">
        <v>139</v>
      </c>
    </row>
    <row r="58" spans="1:4" ht="28.5" customHeight="1" x14ac:dyDescent="0.2">
      <c r="A58" s="61" t="s">
        <v>11</v>
      </c>
      <c r="B58" s="106" t="s">
        <v>356</v>
      </c>
      <c r="C58" s="107">
        <v>20000</v>
      </c>
      <c r="D58" s="106" t="s">
        <v>357</v>
      </c>
    </row>
    <row r="59" spans="1:4" x14ac:dyDescent="0.2">
      <c r="A59" s="93" t="s">
        <v>130</v>
      </c>
      <c r="B59" s="94" t="s">
        <v>278</v>
      </c>
      <c r="C59" s="94">
        <f>C60+C70</f>
        <v>6081684</v>
      </c>
      <c r="D59" s="93"/>
    </row>
    <row r="60" spans="1:4" ht="13.5" x14ac:dyDescent="0.2">
      <c r="A60" s="95"/>
      <c r="B60" s="96" t="s">
        <v>279</v>
      </c>
      <c r="C60" s="96">
        <f>SUM(C61:C69)</f>
        <v>5956684</v>
      </c>
      <c r="D60" s="95"/>
    </row>
    <row r="61" spans="1:4" ht="63.75" x14ac:dyDescent="0.2">
      <c r="A61" s="42" t="s">
        <v>280</v>
      </c>
      <c r="B61" s="42" t="s">
        <v>347</v>
      </c>
      <c r="C61" s="42">
        <v>53827</v>
      </c>
      <c r="D61" s="42" t="s">
        <v>348</v>
      </c>
    </row>
    <row r="62" spans="1:4" ht="148.5" customHeight="1" x14ac:dyDescent="0.2">
      <c r="A62" s="42" t="s">
        <v>281</v>
      </c>
      <c r="B62" s="42" t="s">
        <v>282</v>
      </c>
      <c r="C62" s="42">
        <v>885697</v>
      </c>
      <c r="D62" s="42" t="s">
        <v>349</v>
      </c>
    </row>
    <row r="63" spans="1:4" ht="288" customHeight="1" x14ac:dyDescent="0.2">
      <c r="A63" s="42" t="s">
        <v>283</v>
      </c>
      <c r="B63" s="42" t="s">
        <v>284</v>
      </c>
      <c r="C63" s="42">
        <v>355215</v>
      </c>
      <c r="D63" s="42" t="s">
        <v>350</v>
      </c>
    </row>
    <row r="64" spans="1:4" ht="96.75" customHeight="1" x14ac:dyDescent="0.2">
      <c r="A64" s="42" t="s">
        <v>285</v>
      </c>
      <c r="B64" s="42" t="s">
        <v>351</v>
      </c>
      <c r="C64" s="42">
        <v>751767</v>
      </c>
      <c r="D64" s="42" t="s">
        <v>352</v>
      </c>
    </row>
    <row r="65" spans="1:4" ht="375.75" customHeight="1" x14ac:dyDescent="0.2">
      <c r="A65" s="42" t="s">
        <v>286</v>
      </c>
      <c r="B65" s="42" t="s">
        <v>287</v>
      </c>
      <c r="C65" s="42">
        <f>5711092-1879331</f>
        <v>3831761</v>
      </c>
      <c r="D65" s="42" t="s">
        <v>353</v>
      </c>
    </row>
    <row r="66" spans="1:4" ht="143.25" customHeight="1" x14ac:dyDescent="0.2">
      <c r="A66" s="42" t="s">
        <v>288</v>
      </c>
      <c r="B66" s="42" t="s">
        <v>289</v>
      </c>
      <c r="C66" s="42">
        <v>32511</v>
      </c>
      <c r="D66" s="42" t="s">
        <v>354</v>
      </c>
    </row>
    <row r="67" spans="1:4" ht="66.75" customHeight="1" x14ac:dyDescent="0.2">
      <c r="A67" s="91" t="s">
        <v>281</v>
      </c>
      <c r="B67" s="91" t="s">
        <v>290</v>
      </c>
      <c r="C67" s="97">
        <v>24079</v>
      </c>
      <c r="D67" s="55" t="s">
        <v>291</v>
      </c>
    </row>
    <row r="68" spans="1:4" ht="33.75" customHeight="1" x14ac:dyDescent="0.2">
      <c r="A68" s="42" t="s">
        <v>292</v>
      </c>
      <c r="B68" s="42" t="s">
        <v>293</v>
      </c>
      <c r="C68" s="42">
        <v>9880</v>
      </c>
      <c r="D68" s="98" t="s">
        <v>294</v>
      </c>
    </row>
    <row r="69" spans="1:4" ht="65.25" customHeight="1" x14ac:dyDescent="0.2">
      <c r="A69" s="91" t="s">
        <v>295</v>
      </c>
      <c r="B69" s="42" t="s">
        <v>296</v>
      </c>
      <c r="C69" s="42">
        <v>11947</v>
      </c>
      <c r="D69" s="98" t="s">
        <v>297</v>
      </c>
    </row>
    <row r="70" spans="1:4" ht="13.5" x14ac:dyDescent="0.2">
      <c r="A70" s="95"/>
      <c r="B70" s="96" t="s">
        <v>298</v>
      </c>
      <c r="C70" s="96">
        <f>C71</f>
        <v>125000</v>
      </c>
      <c r="D70" s="95"/>
    </row>
    <row r="71" spans="1:4" ht="44.25" customHeight="1" x14ac:dyDescent="0.2">
      <c r="A71" s="55" t="s">
        <v>299</v>
      </c>
      <c r="B71" s="42" t="s">
        <v>300</v>
      </c>
      <c r="C71" s="42">
        <v>125000</v>
      </c>
      <c r="D71" s="98" t="s">
        <v>301</v>
      </c>
    </row>
    <row r="72" spans="1:4" x14ac:dyDescent="0.2">
      <c r="A72" s="105" t="s">
        <v>198</v>
      </c>
      <c r="B72" s="27" t="s">
        <v>3</v>
      </c>
      <c r="C72" s="27">
        <f>SUM(C73:C79)</f>
        <v>888478</v>
      </c>
      <c r="D72" s="10"/>
    </row>
    <row r="73" spans="1:4" ht="261.75" customHeight="1" x14ac:dyDescent="0.2">
      <c r="A73" s="30" t="s">
        <v>158</v>
      </c>
      <c r="B73" s="30" t="s">
        <v>159</v>
      </c>
      <c r="C73" s="29">
        <v>708469</v>
      </c>
      <c r="D73" s="29" t="s">
        <v>160</v>
      </c>
    </row>
    <row r="74" spans="1:4" ht="38.25" x14ac:dyDescent="0.2">
      <c r="A74" s="30" t="s">
        <v>141</v>
      </c>
      <c r="B74" s="30" t="s">
        <v>161</v>
      </c>
      <c r="C74" s="29">
        <v>71400</v>
      </c>
      <c r="D74" s="29" t="s">
        <v>162</v>
      </c>
    </row>
    <row r="75" spans="1:4" ht="127.5" x14ac:dyDescent="0.2">
      <c r="A75" s="18" t="s">
        <v>163</v>
      </c>
      <c r="B75" s="18" t="s">
        <v>164</v>
      </c>
      <c r="C75" s="17">
        <v>12000</v>
      </c>
      <c r="D75" s="29" t="s">
        <v>226</v>
      </c>
    </row>
    <row r="76" spans="1:4" ht="25.5" x14ac:dyDescent="0.2">
      <c r="A76" s="18" t="s">
        <v>148</v>
      </c>
      <c r="B76" s="18" t="s">
        <v>165</v>
      </c>
      <c r="C76" s="17">
        <v>6000</v>
      </c>
      <c r="D76" s="29" t="s">
        <v>166</v>
      </c>
    </row>
    <row r="77" spans="1:4" ht="67.5" customHeight="1" x14ac:dyDescent="0.2">
      <c r="A77" s="18" t="s">
        <v>148</v>
      </c>
      <c r="B77" s="18" t="s">
        <v>165</v>
      </c>
      <c r="C77" s="17">
        <v>25000</v>
      </c>
      <c r="D77" s="29" t="s">
        <v>167</v>
      </c>
    </row>
    <row r="78" spans="1:4" ht="31.5" customHeight="1" x14ac:dyDescent="0.2">
      <c r="A78" s="18" t="s">
        <v>152</v>
      </c>
      <c r="B78" s="18" t="s">
        <v>168</v>
      </c>
      <c r="C78" s="17">
        <v>15609</v>
      </c>
      <c r="D78" s="29" t="s">
        <v>169</v>
      </c>
    </row>
    <row r="79" spans="1:4" ht="32.25" customHeight="1" x14ac:dyDescent="0.2">
      <c r="A79" s="52" t="s">
        <v>33</v>
      </c>
      <c r="B79" s="52" t="s">
        <v>170</v>
      </c>
      <c r="C79" s="53">
        <v>50000</v>
      </c>
      <c r="D79" s="51" t="s">
        <v>171</v>
      </c>
    </row>
    <row r="80" spans="1:4" ht="25.5" x14ac:dyDescent="0.2">
      <c r="A80" s="10" t="s">
        <v>15</v>
      </c>
      <c r="B80" s="27" t="s">
        <v>3</v>
      </c>
      <c r="C80" s="10">
        <f>SUM(C81:C84)</f>
        <v>585714</v>
      </c>
      <c r="D80" s="10"/>
    </row>
    <row r="81" spans="1:4" ht="119.25" customHeight="1" x14ac:dyDescent="0.2">
      <c r="A81" s="40" t="s">
        <v>18</v>
      </c>
      <c r="B81" s="25" t="s">
        <v>19</v>
      </c>
      <c r="C81" s="54">
        <v>491656</v>
      </c>
      <c r="D81" s="44" t="s">
        <v>199</v>
      </c>
    </row>
    <row r="82" spans="1:4" ht="46.5" customHeight="1" x14ac:dyDescent="0.2">
      <c r="A82" s="40" t="s">
        <v>24</v>
      </c>
      <c r="B82" s="40" t="s">
        <v>35</v>
      </c>
      <c r="C82" s="54">
        <v>4209</v>
      </c>
      <c r="D82" s="44" t="s">
        <v>36</v>
      </c>
    </row>
    <row r="83" spans="1:4" ht="39.75" customHeight="1" x14ac:dyDescent="0.2">
      <c r="A83" s="25" t="s">
        <v>31</v>
      </c>
      <c r="B83" s="29" t="s">
        <v>37</v>
      </c>
      <c r="C83" s="29">
        <v>88542</v>
      </c>
      <c r="D83" s="55" t="s">
        <v>38</v>
      </c>
    </row>
    <row r="84" spans="1:4" ht="33.75" customHeight="1" x14ac:dyDescent="0.2">
      <c r="A84" s="42" t="s">
        <v>33</v>
      </c>
      <c r="B84" s="44" t="s">
        <v>39</v>
      </c>
      <c r="C84" s="55">
        <v>1307</v>
      </c>
      <c r="D84" s="55" t="s">
        <v>200</v>
      </c>
    </row>
    <row r="85" spans="1:4" x14ac:dyDescent="0.2">
      <c r="A85" s="12" t="s">
        <v>212</v>
      </c>
      <c r="B85" s="12"/>
      <c r="C85" s="12">
        <f>SUM(C86:C88)</f>
        <v>261650</v>
      </c>
      <c r="D85" s="12"/>
    </row>
    <row r="86" spans="1:4" ht="108" customHeight="1" x14ac:dyDescent="0.2">
      <c r="A86" s="24" t="s">
        <v>124</v>
      </c>
      <c r="B86" s="24" t="s">
        <v>209</v>
      </c>
      <c r="C86" s="24">
        <v>21167</v>
      </c>
      <c r="D86" s="25" t="s">
        <v>210</v>
      </c>
    </row>
    <row r="87" spans="1:4" ht="42.75" customHeight="1" x14ac:dyDescent="0.2">
      <c r="A87" s="24" t="s">
        <v>125</v>
      </c>
      <c r="B87" s="24" t="s">
        <v>126</v>
      </c>
      <c r="C87" s="24">
        <v>40800</v>
      </c>
      <c r="D87" s="25" t="s">
        <v>127</v>
      </c>
    </row>
    <row r="88" spans="1:4" ht="30" customHeight="1" x14ac:dyDescent="0.2">
      <c r="A88" s="24" t="s">
        <v>128</v>
      </c>
      <c r="B88" s="24" t="s">
        <v>129</v>
      </c>
      <c r="C88" s="24">
        <v>199683</v>
      </c>
      <c r="D88" s="25" t="s">
        <v>211</v>
      </c>
    </row>
    <row r="89" spans="1:4" x14ac:dyDescent="0.2">
      <c r="A89" s="10" t="s">
        <v>133</v>
      </c>
      <c r="B89" s="11" t="s">
        <v>3</v>
      </c>
      <c r="C89" s="10">
        <f>C90</f>
        <v>15000</v>
      </c>
      <c r="D89" s="10"/>
    </row>
    <row r="90" spans="1:4" ht="56.25" customHeight="1" x14ac:dyDescent="0.2">
      <c r="A90" s="24" t="s">
        <v>134</v>
      </c>
      <c r="B90" s="26" t="s">
        <v>135</v>
      </c>
      <c r="C90" s="24">
        <v>15000</v>
      </c>
      <c r="D90" s="25" t="s">
        <v>136</v>
      </c>
    </row>
    <row r="91" spans="1:4" s="85" customFormat="1" ht="15.75" x14ac:dyDescent="0.25">
      <c r="A91" s="10" t="s">
        <v>227</v>
      </c>
      <c r="B91" s="11" t="s">
        <v>3</v>
      </c>
      <c r="C91" s="31">
        <f>C92+C93+C100+C105+C108+C113+C118+C119+C125</f>
        <v>2085694.19</v>
      </c>
      <c r="D91" s="32"/>
    </row>
    <row r="92" spans="1:4" s="86" customFormat="1" ht="38.25" x14ac:dyDescent="0.2">
      <c r="A92" s="99" t="s">
        <v>241</v>
      </c>
      <c r="B92" s="99" t="s">
        <v>172</v>
      </c>
      <c r="C92" s="100">
        <f>810-116</f>
        <v>694</v>
      </c>
      <c r="D92" s="99" t="s">
        <v>242</v>
      </c>
    </row>
    <row r="93" spans="1:4" s="86" customFormat="1" ht="12.75" customHeight="1" x14ac:dyDescent="0.2">
      <c r="A93" s="123" t="s">
        <v>173</v>
      </c>
      <c r="B93" s="100" t="s">
        <v>243</v>
      </c>
      <c r="C93" s="100">
        <f>SUM(C94:C99)</f>
        <v>326880</v>
      </c>
      <c r="D93" s="123" t="s">
        <v>244</v>
      </c>
    </row>
    <row r="94" spans="1:4" s="86" customFormat="1" ht="27" customHeight="1" x14ac:dyDescent="0.2">
      <c r="A94" s="123"/>
      <c r="B94" s="99" t="s">
        <v>172</v>
      </c>
      <c r="C94" s="101">
        <v>10471</v>
      </c>
      <c r="D94" s="123"/>
    </row>
    <row r="95" spans="1:4" s="86" customFormat="1" ht="26.25" customHeight="1" x14ac:dyDescent="0.2">
      <c r="A95" s="123"/>
      <c r="B95" s="99" t="s">
        <v>174</v>
      </c>
      <c r="C95" s="101">
        <v>6522</v>
      </c>
      <c r="D95" s="123"/>
    </row>
    <row r="96" spans="1:4" s="86" customFormat="1" ht="29.25" customHeight="1" x14ac:dyDescent="0.2">
      <c r="A96" s="123"/>
      <c r="B96" s="99" t="s">
        <v>175</v>
      </c>
      <c r="C96" s="101">
        <v>8675</v>
      </c>
      <c r="D96" s="123"/>
    </row>
    <row r="97" spans="1:5" s="86" customFormat="1" ht="32.25" customHeight="1" x14ac:dyDescent="0.2">
      <c r="A97" s="123"/>
      <c r="B97" s="99" t="s">
        <v>245</v>
      </c>
      <c r="C97" s="101">
        <v>15100</v>
      </c>
      <c r="D97" s="123"/>
      <c r="E97" s="87"/>
    </row>
    <row r="98" spans="1:5" s="86" customFormat="1" ht="36" customHeight="1" x14ac:dyDescent="0.2">
      <c r="A98" s="123"/>
      <c r="B98" s="99" t="s">
        <v>176</v>
      </c>
      <c r="C98" s="101">
        <v>273908</v>
      </c>
      <c r="D98" s="123"/>
    </row>
    <row r="99" spans="1:5" s="86" customFormat="1" ht="40.5" customHeight="1" x14ac:dyDescent="0.2">
      <c r="A99" s="123"/>
      <c r="B99" s="99" t="s">
        <v>177</v>
      </c>
      <c r="C99" s="101">
        <v>12204</v>
      </c>
      <c r="D99" s="123"/>
    </row>
    <row r="100" spans="1:5" s="86" customFormat="1" ht="12.75" customHeight="1" x14ac:dyDescent="0.2">
      <c r="A100" s="123" t="s">
        <v>178</v>
      </c>
      <c r="B100" s="100" t="s">
        <v>246</v>
      </c>
      <c r="C100" s="100">
        <f>SUM(C101:C104)</f>
        <v>245730</v>
      </c>
      <c r="D100" s="99"/>
    </row>
    <row r="101" spans="1:5" s="86" customFormat="1" ht="41.25" customHeight="1" x14ac:dyDescent="0.2">
      <c r="A101" s="123"/>
      <c r="B101" s="99" t="s">
        <v>247</v>
      </c>
      <c r="C101" s="101">
        <v>150000</v>
      </c>
      <c r="D101" s="102" t="s">
        <v>248</v>
      </c>
    </row>
    <row r="102" spans="1:5" s="86" customFormat="1" ht="85.5" customHeight="1" x14ac:dyDescent="0.2">
      <c r="A102" s="123"/>
      <c r="B102" s="103" t="s">
        <v>249</v>
      </c>
      <c r="C102" s="101">
        <v>60000</v>
      </c>
      <c r="D102" s="123" t="s">
        <v>250</v>
      </c>
      <c r="E102" s="88"/>
    </row>
    <row r="103" spans="1:5" s="86" customFormat="1" ht="25.5" x14ac:dyDescent="0.2">
      <c r="A103" s="123"/>
      <c r="B103" s="99" t="s">
        <v>251</v>
      </c>
      <c r="C103" s="101">
        <v>15730</v>
      </c>
      <c r="D103" s="123"/>
    </row>
    <row r="104" spans="1:5" s="86" customFormat="1" ht="66" customHeight="1" x14ac:dyDescent="0.2">
      <c r="A104" s="123"/>
      <c r="B104" s="99" t="s">
        <v>172</v>
      </c>
      <c r="C104" s="101">
        <v>20000</v>
      </c>
      <c r="D104" s="99" t="s">
        <v>252</v>
      </c>
    </row>
    <row r="105" spans="1:5" s="86" customFormat="1" x14ac:dyDescent="0.2">
      <c r="A105" s="123" t="s">
        <v>179</v>
      </c>
      <c r="B105" s="100" t="s">
        <v>253</v>
      </c>
      <c r="C105" s="100">
        <f>C106+C107</f>
        <v>94967</v>
      </c>
      <c r="D105" s="123" t="s">
        <v>254</v>
      </c>
    </row>
    <row r="106" spans="1:5" s="86" customFormat="1" x14ac:dyDescent="0.2">
      <c r="A106" s="123"/>
      <c r="B106" s="99" t="s">
        <v>180</v>
      </c>
      <c r="C106" s="101">
        <v>85533</v>
      </c>
      <c r="D106" s="123"/>
      <c r="E106" s="87"/>
    </row>
    <row r="107" spans="1:5" s="86" customFormat="1" ht="66" customHeight="1" x14ac:dyDescent="0.2">
      <c r="A107" s="123"/>
      <c r="B107" s="99" t="s">
        <v>181</v>
      </c>
      <c r="C107" s="101">
        <v>9434</v>
      </c>
      <c r="D107" s="123"/>
    </row>
    <row r="108" spans="1:5" s="86" customFormat="1" ht="12.75" customHeight="1" x14ac:dyDescent="0.2">
      <c r="A108" s="123" t="s">
        <v>182</v>
      </c>
      <c r="B108" s="100" t="s">
        <v>255</v>
      </c>
      <c r="C108" s="100">
        <f>SUM(C109:C112)</f>
        <v>632501</v>
      </c>
      <c r="D108" s="99"/>
    </row>
    <row r="109" spans="1:5" s="86" customFormat="1" ht="99.75" customHeight="1" x14ac:dyDescent="0.2">
      <c r="A109" s="123"/>
      <c r="B109" s="99" t="s">
        <v>172</v>
      </c>
      <c r="C109" s="101">
        <v>41804</v>
      </c>
      <c r="D109" s="99" t="s">
        <v>256</v>
      </c>
    </row>
    <row r="110" spans="1:5" s="86" customFormat="1" ht="38.25" x14ac:dyDescent="0.2">
      <c r="A110" s="123"/>
      <c r="B110" s="99" t="s">
        <v>257</v>
      </c>
      <c r="C110" s="101">
        <v>14960</v>
      </c>
      <c r="D110" s="99" t="s">
        <v>258</v>
      </c>
    </row>
    <row r="111" spans="1:5" s="86" customFormat="1" ht="25.5" x14ac:dyDescent="0.2">
      <c r="A111" s="123"/>
      <c r="B111" s="99" t="s">
        <v>259</v>
      </c>
      <c r="C111" s="101">
        <v>22629</v>
      </c>
      <c r="D111" s="99" t="s">
        <v>260</v>
      </c>
    </row>
    <row r="112" spans="1:5" s="86" customFormat="1" ht="109.5" customHeight="1" x14ac:dyDescent="0.2">
      <c r="A112" s="123"/>
      <c r="B112" s="99" t="s">
        <v>230</v>
      </c>
      <c r="C112" s="101">
        <v>553108</v>
      </c>
      <c r="D112" s="99" t="s">
        <v>261</v>
      </c>
    </row>
    <row r="113" spans="1:5" s="86" customFormat="1" ht="19.5" customHeight="1" x14ac:dyDescent="0.2">
      <c r="A113" s="123" t="s">
        <v>183</v>
      </c>
      <c r="B113" s="100" t="s">
        <v>262</v>
      </c>
      <c r="C113" s="100">
        <f>SUM(C114:C117)</f>
        <v>69152</v>
      </c>
      <c r="D113" s="123" t="s">
        <v>263</v>
      </c>
    </row>
    <row r="114" spans="1:5" s="86" customFormat="1" ht="28.5" customHeight="1" x14ac:dyDescent="0.2">
      <c r="A114" s="123"/>
      <c r="B114" s="99" t="s">
        <v>172</v>
      </c>
      <c r="C114" s="101">
        <v>43139</v>
      </c>
      <c r="D114" s="123"/>
    </row>
    <row r="115" spans="1:5" s="86" customFormat="1" ht="38.25" x14ac:dyDescent="0.2">
      <c r="A115" s="123"/>
      <c r="B115" s="99" t="s">
        <v>184</v>
      </c>
      <c r="C115" s="101">
        <v>6500</v>
      </c>
      <c r="D115" s="123"/>
    </row>
    <row r="116" spans="1:5" s="86" customFormat="1" ht="25.5" x14ac:dyDescent="0.2">
      <c r="A116" s="123"/>
      <c r="B116" s="99" t="s">
        <v>229</v>
      </c>
      <c r="C116" s="101">
        <f>15547</f>
        <v>15547</v>
      </c>
      <c r="D116" s="123"/>
    </row>
    <row r="117" spans="1:5" s="86" customFormat="1" ht="51.75" customHeight="1" x14ac:dyDescent="0.2">
      <c r="A117" s="123"/>
      <c r="B117" s="99" t="s">
        <v>185</v>
      </c>
      <c r="C117" s="101">
        <f>3500+1300-834</f>
        <v>3966</v>
      </c>
      <c r="D117" s="123"/>
    </row>
    <row r="118" spans="1:5" s="86" customFormat="1" ht="42" customHeight="1" x14ac:dyDescent="0.2">
      <c r="A118" s="99" t="s">
        <v>186</v>
      </c>
      <c r="B118" s="99" t="s">
        <v>172</v>
      </c>
      <c r="C118" s="42">
        <v>6477</v>
      </c>
      <c r="D118" s="99" t="s">
        <v>264</v>
      </c>
    </row>
    <row r="119" spans="1:5" s="86" customFormat="1" ht="12.75" customHeight="1" x14ac:dyDescent="0.2">
      <c r="A119" s="123" t="s">
        <v>187</v>
      </c>
      <c r="B119" s="100" t="s">
        <v>265</v>
      </c>
      <c r="C119" s="100">
        <f>SUM(C120:C124)</f>
        <v>141709.19</v>
      </c>
      <c r="D119" s="104"/>
    </row>
    <row r="120" spans="1:5" s="86" customFormat="1" ht="33.75" customHeight="1" x14ac:dyDescent="0.2">
      <c r="A120" s="123"/>
      <c r="B120" s="99" t="s">
        <v>172</v>
      </c>
      <c r="C120" s="101">
        <f>9235+33360</f>
        <v>42595</v>
      </c>
      <c r="D120" s="104" t="s">
        <v>266</v>
      </c>
    </row>
    <row r="121" spans="1:5" s="86" customFormat="1" ht="72.75" customHeight="1" x14ac:dyDescent="0.2">
      <c r="A121" s="123"/>
      <c r="B121" s="99" t="s">
        <v>267</v>
      </c>
      <c r="C121" s="101">
        <v>12034.24</v>
      </c>
      <c r="D121" s="123" t="s">
        <v>268</v>
      </c>
    </row>
    <row r="122" spans="1:5" s="86" customFormat="1" ht="45" customHeight="1" x14ac:dyDescent="0.2">
      <c r="A122" s="123"/>
      <c r="B122" s="99" t="s">
        <v>269</v>
      </c>
      <c r="C122" s="101">
        <v>6728.6</v>
      </c>
      <c r="D122" s="123"/>
    </row>
    <row r="123" spans="1:5" s="86" customFormat="1" ht="62.25" customHeight="1" x14ac:dyDescent="0.2">
      <c r="A123" s="123"/>
      <c r="B123" s="99" t="s">
        <v>270</v>
      </c>
      <c r="C123" s="101">
        <v>72600</v>
      </c>
      <c r="D123" s="123"/>
      <c r="E123" s="88"/>
    </row>
    <row r="124" spans="1:5" s="86" customFormat="1" ht="39.75" customHeight="1" x14ac:dyDescent="0.2">
      <c r="A124" s="123"/>
      <c r="B124" s="99" t="s">
        <v>188</v>
      </c>
      <c r="C124" s="101">
        <v>7751.35</v>
      </c>
      <c r="D124" s="123"/>
    </row>
    <row r="125" spans="1:5" s="86" customFormat="1" ht="12.75" customHeight="1" x14ac:dyDescent="0.2">
      <c r="A125" s="123" t="s">
        <v>189</v>
      </c>
      <c r="B125" s="100" t="s">
        <v>271</v>
      </c>
      <c r="C125" s="100">
        <f>SUM(C126:C129)</f>
        <v>567584</v>
      </c>
      <c r="D125" s="99"/>
    </row>
    <row r="126" spans="1:5" s="86" customFormat="1" ht="51.75" customHeight="1" x14ac:dyDescent="0.2">
      <c r="A126" s="123"/>
      <c r="B126" s="99" t="s">
        <v>228</v>
      </c>
      <c r="C126" s="101">
        <v>100000</v>
      </c>
      <c r="D126" s="99" t="s">
        <v>272</v>
      </c>
    </row>
    <row r="127" spans="1:5" s="86" customFormat="1" ht="25.5" x14ac:dyDescent="0.2">
      <c r="A127" s="123"/>
      <c r="B127" s="99" t="s">
        <v>273</v>
      </c>
      <c r="C127" s="101">
        <v>52548</v>
      </c>
      <c r="D127" s="99" t="s">
        <v>274</v>
      </c>
      <c r="E127" s="87"/>
    </row>
    <row r="128" spans="1:5" s="86" customFormat="1" ht="25.5" x14ac:dyDescent="0.2">
      <c r="A128" s="123"/>
      <c r="B128" s="99" t="s">
        <v>273</v>
      </c>
      <c r="C128" s="101">
        <v>250047</v>
      </c>
      <c r="D128" s="99" t="s">
        <v>275</v>
      </c>
    </row>
    <row r="129" spans="1:5" s="86" customFormat="1" ht="63.75" x14ac:dyDescent="0.2">
      <c r="A129" s="123"/>
      <c r="B129" s="99" t="s">
        <v>276</v>
      </c>
      <c r="C129" s="101">
        <v>164989</v>
      </c>
      <c r="D129" s="99" t="s">
        <v>277</v>
      </c>
      <c r="E129" s="88"/>
    </row>
    <row r="133" spans="1:5" x14ac:dyDescent="0.2">
      <c r="B133" s="67" t="s">
        <v>218</v>
      </c>
      <c r="C133" s="23"/>
      <c r="D133" s="1"/>
    </row>
    <row r="134" spans="1:5" ht="26.25" x14ac:dyDescent="0.2">
      <c r="B134" s="68" t="s">
        <v>219</v>
      </c>
      <c r="C134" s="65" t="s">
        <v>1</v>
      </c>
      <c r="D134" s="1"/>
    </row>
    <row r="135" spans="1:5" ht="18.75" x14ac:dyDescent="0.2">
      <c r="B135" s="69" t="s">
        <v>131</v>
      </c>
      <c r="C135" s="70">
        <f>C9</f>
        <v>108250</v>
      </c>
      <c r="D135" s="1"/>
    </row>
    <row r="136" spans="1:5" ht="18.75" x14ac:dyDescent="0.2">
      <c r="B136" s="69" t="s">
        <v>40</v>
      </c>
      <c r="C136" s="70">
        <f>C14</f>
        <v>377864</v>
      </c>
      <c r="D136" s="1"/>
    </row>
    <row r="137" spans="1:5" ht="18.75" x14ac:dyDescent="0.2">
      <c r="B137" s="71" t="s">
        <v>55</v>
      </c>
      <c r="C137" s="72">
        <f>C18</f>
        <v>1600228</v>
      </c>
      <c r="D137" s="1"/>
    </row>
    <row r="138" spans="1:5" ht="18.75" x14ac:dyDescent="0.2">
      <c r="B138" s="71" t="s">
        <v>6</v>
      </c>
      <c r="C138" s="72">
        <f>C28</f>
        <v>50000</v>
      </c>
      <c r="D138" s="1"/>
    </row>
    <row r="139" spans="1:5" ht="18.75" x14ac:dyDescent="0.2">
      <c r="B139" s="71" t="s">
        <v>60</v>
      </c>
      <c r="C139" s="72">
        <f>C30</f>
        <v>442181</v>
      </c>
      <c r="D139" s="1"/>
    </row>
    <row r="140" spans="1:5" ht="18.75" x14ac:dyDescent="0.2">
      <c r="B140" s="71" t="s">
        <v>220</v>
      </c>
      <c r="C140" s="72">
        <f>C35</f>
        <v>6761052</v>
      </c>
      <c r="D140" s="1"/>
    </row>
    <row r="141" spans="1:5" ht="18.75" x14ac:dyDescent="0.2">
      <c r="B141" s="71" t="s">
        <v>112</v>
      </c>
      <c r="C141" s="72">
        <f>C41</f>
        <v>2000692</v>
      </c>
      <c r="D141" s="1"/>
    </row>
    <row r="142" spans="1:5" ht="18.75" x14ac:dyDescent="0.2">
      <c r="B142" s="71" t="s">
        <v>190</v>
      </c>
      <c r="C142" s="72">
        <f>C49</f>
        <v>221903</v>
      </c>
      <c r="D142" s="1"/>
    </row>
    <row r="143" spans="1:5" ht="18.75" x14ac:dyDescent="0.2">
      <c r="B143" s="71" t="s">
        <v>137</v>
      </c>
      <c r="C143" s="72">
        <f>C54</f>
        <v>4782494</v>
      </c>
      <c r="D143" s="1"/>
    </row>
    <row r="144" spans="1:5" ht="18.75" x14ac:dyDescent="0.2">
      <c r="B144" s="71" t="s">
        <v>130</v>
      </c>
      <c r="C144" s="72">
        <f>C59</f>
        <v>6081684</v>
      </c>
      <c r="D144" s="1"/>
    </row>
    <row r="145" spans="1:4" ht="18.75" x14ac:dyDescent="0.2">
      <c r="B145" s="71" t="s">
        <v>198</v>
      </c>
      <c r="C145" s="72">
        <f>C72</f>
        <v>888478</v>
      </c>
      <c r="D145" s="1"/>
    </row>
    <row r="146" spans="1:4" ht="18.75" x14ac:dyDescent="0.2">
      <c r="B146" s="71" t="s">
        <v>221</v>
      </c>
      <c r="C146" s="72">
        <f>C80</f>
        <v>585714</v>
      </c>
      <c r="D146" s="1"/>
    </row>
    <row r="147" spans="1:4" ht="18.75" x14ac:dyDescent="0.2">
      <c r="B147" s="71" t="s">
        <v>212</v>
      </c>
      <c r="C147" s="72">
        <f>C85</f>
        <v>261650</v>
      </c>
      <c r="D147" s="1"/>
    </row>
    <row r="148" spans="1:4" ht="18.75" x14ac:dyDescent="0.2">
      <c r="B148" s="71" t="s">
        <v>222</v>
      </c>
      <c r="C148" s="72">
        <f>C89</f>
        <v>15000</v>
      </c>
      <c r="D148" s="1"/>
    </row>
    <row r="149" spans="1:4" ht="18.75" x14ac:dyDescent="0.2">
      <c r="B149" s="71" t="s">
        <v>227</v>
      </c>
      <c r="C149" s="72">
        <f>C91</f>
        <v>2085694.19</v>
      </c>
      <c r="D149" s="1"/>
    </row>
    <row r="150" spans="1:4" ht="18.75" x14ac:dyDescent="0.2">
      <c r="B150" s="73" t="s">
        <v>223</v>
      </c>
      <c r="C150" s="74">
        <f>SUM(C135:C149)</f>
        <v>26262884.190000001</v>
      </c>
      <c r="D150" s="1"/>
    </row>
    <row r="151" spans="1:4" x14ac:dyDescent="0.2">
      <c r="B151" s="1"/>
      <c r="C151" s="129">
        <f>C150-C8</f>
        <v>0</v>
      </c>
      <c r="D151" s="1"/>
    </row>
    <row r="152" spans="1:4" x14ac:dyDescent="0.2">
      <c r="B152" s="1"/>
      <c r="D152" s="1"/>
    </row>
    <row r="153" spans="1:4" ht="18.75" x14ac:dyDescent="0.2">
      <c r="A153" s="75" t="s">
        <v>224</v>
      </c>
      <c r="B153" s="76"/>
      <c r="C153" s="76"/>
      <c r="D153" s="77" t="s">
        <v>225</v>
      </c>
    </row>
    <row r="154" spans="1:4" x14ac:dyDescent="0.2">
      <c r="D154" s="1"/>
    </row>
    <row r="155" spans="1:4" x14ac:dyDescent="0.2">
      <c r="D155" s="1"/>
    </row>
    <row r="156" spans="1:4" x14ac:dyDescent="0.2">
      <c r="D156" s="1"/>
    </row>
    <row r="158" spans="1:4" x14ac:dyDescent="0.2">
      <c r="A158" s="110" t="s">
        <v>361</v>
      </c>
    </row>
    <row r="159" spans="1:4" x14ac:dyDescent="0.2">
      <c r="A159" s="112" t="s">
        <v>360</v>
      </c>
    </row>
  </sheetData>
  <mergeCells count="19">
    <mergeCell ref="C2:D2"/>
    <mergeCell ref="A4:D4"/>
    <mergeCell ref="D33:D34"/>
    <mergeCell ref="A50:A51"/>
    <mergeCell ref="B50:B51"/>
    <mergeCell ref="C50:C51"/>
    <mergeCell ref="D10:D13"/>
    <mergeCell ref="A105:A107"/>
    <mergeCell ref="D105:D107"/>
    <mergeCell ref="A93:A99"/>
    <mergeCell ref="D93:D99"/>
    <mergeCell ref="A100:A104"/>
    <mergeCell ref="D102:D103"/>
    <mergeCell ref="A125:A129"/>
    <mergeCell ref="A108:A112"/>
    <mergeCell ref="A113:A117"/>
    <mergeCell ref="D113:D117"/>
    <mergeCell ref="A119:A124"/>
    <mergeCell ref="D121:D124"/>
  </mergeCells>
  <hyperlinks>
    <hyperlink ref="A158" r:id="rId1" display="Zane.Adijane@fm.gov.lv"/>
  </hyperlinks>
  <pageMargins left="0.47244094488188981" right="0.11811023622047245" top="0.52" bottom="0.44" header="0.35" footer="0.26"/>
  <pageSetup paperSize="9" scale="70" fitToHeight="0" orientation="landscape" r:id="rId2"/>
  <headerFooter>
    <oddFooter>&amp;L&amp;F&amp;C&amp;P</oddFooter>
  </headerFooter>
  <rowBreaks count="1" manualBreakCount="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1.pielikums</vt:lpstr>
      <vt:lpstr>2.pielikums</vt:lpstr>
      <vt:lpstr>'1.pielikums'!Print_Titles</vt:lpstr>
      <vt:lpstr>'2.pielikums'!Print_Titles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prognozēto līdzekļu neapguvi un ekonomiju izdevumiem no dotācijas no vispārējiem ieņēmumiem valsts budžeta programmās/ apakšprogrammās (pamatfunkcijām) 2020.gadā"</dc:title>
  <dc:subject>Informatīvā ziņojuma 1.-2.pielikums</dc:subject>
  <dc:creator>Zane Adijāne</dc:creator>
  <dc:description>zane.adijane@fm.gov.lv; _x000d_
tel.67095437</dc:description>
  <cp:lastModifiedBy>Zane Adijāne</cp:lastModifiedBy>
  <cp:lastPrinted>2020-10-26T07:27:26Z</cp:lastPrinted>
  <dcterms:created xsi:type="dcterms:W3CDTF">2020-09-16T07:27:33Z</dcterms:created>
  <dcterms:modified xsi:type="dcterms:W3CDTF">2020-10-26T14:22:52Z</dcterms:modified>
</cp:coreProperties>
</file>