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xr:revisionPtr revIDLastSave="0" documentId="13_ncr:1_{D9318DB1-DAA3-4303-9602-66EBDF68631E}" xr6:coauthVersionLast="36" xr6:coauthVersionMax="36" xr10:uidLastSave="{00000000-0000-0000-0000-000000000000}"/>
  <bookViews>
    <workbookView xWindow="0" yWindow="0" windowWidth="28800" windowHeight="11025" firstSheet="1" activeTab="5" xr2:uid="{00000000-000D-0000-FFFF-FFFF00000000}"/>
  </bookViews>
  <sheets>
    <sheet name="1_pielikums_TPL" sheetId="3" r:id="rId1"/>
    <sheet name="2_pielikums_infrastrukt" sheetId="4" r:id="rId2"/>
    <sheet name="3_pielikums_VSAC_Covid" sheetId="5" r:id="rId3"/>
    <sheet name="4_pielikums_VSAC_krajumu_papild" sheetId="6" r:id="rId4"/>
    <sheet name="5_pielikums_VSAC_atlidziba" sheetId="8" r:id="rId5"/>
    <sheet name="6_pielikumsST_spriedums" sheetId="7" r:id="rId6"/>
  </sheets>
  <definedNames>
    <definedName name="_xlnm.Print_Titles" localSheetId="1">'2_pielikums_infrastrukt'!$6:$6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4" i="4" l="1"/>
  <c r="G44" i="4"/>
  <c r="G28" i="4" l="1"/>
  <c r="I20" i="4"/>
  <c r="G18" i="4"/>
  <c r="J13" i="4"/>
  <c r="B24" i="7" l="1"/>
  <c r="B23" i="7"/>
  <c r="G37" i="8" l="1"/>
  <c r="E35" i="5" l="1"/>
  <c r="D35" i="5"/>
  <c r="F34" i="5"/>
  <c r="F33" i="5"/>
  <c r="F32" i="5"/>
  <c r="F31" i="5"/>
  <c r="F35" i="5" l="1"/>
  <c r="B21" i="7"/>
  <c r="I13" i="7"/>
  <c r="D21" i="7" s="1"/>
  <c r="H12" i="7"/>
  <c r="F12" i="7"/>
  <c r="E12" i="7"/>
  <c r="H11" i="7"/>
  <c r="F11" i="7"/>
  <c r="E11" i="7"/>
  <c r="H10" i="7"/>
  <c r="F10" i="7"/>
  <c r="E10" i="7"/>
  <c r="H9" i="7"/>
  <c r="F9" i="7"/>
  <c r="E9" i="7"/>
  <c r="H8" i="7"/>
  <c r="F8" i="7"/>
  <c r="E8" i="7"/>
  <c r="D24" i="7" l="1"/>
  <c r="C21" i="7"/>
  <c r="C24" i="7" l="1"/>
  <c r="C23" i="7"/>
  <c r="D22" i="6" l="1"/>
  <c r="C22" i="6"/>
  <c r="E21" i="6"/>
  <c r="F21" i="6" s="1"/>
  <c r="E20" i="6"/>
  <c r="F20" i="6" s="1"/>
  <c r="E19" i="6"/>
  <c r="F19" i="6" s="1"/>
  <c r="E18" i="6"/>
  <c r="F18" i="6" s="1"/>
  <c r="E17" i="6"/>
  <c r="F17" i="6" s="1"/>
  <c r="Z12" i="6"/>
  <c r="W12" i="6"/>
  <c r="T12" i="6"/>
  <c r="Q12" i="6"/>
  <c r="N12" i="6"/>
  <c r="K12" i="6"/>
  <c r="H12" i="6"/>
  <c r="E12" i="6"/>
  <c r="C12" i="6"/>
  <c r="AA11" i="6"/>
  <c r="X11" i="6"/>
  <c r="U11" i="6"/>
  <c r="R11" i="6"/>
  <c r="O11" i="6"/>
  <c r="L11" i="6"/>
  <c r="I11" i="6"/>
  <c r="F11" i="6"/>
  <c r="AA10" i="6"/>
  <c r="X10" i="6"/>
  <c r="U10" i="6"/>
  <c r="R10" i="6"/>
  <c r="O10" i="6"/>
  <c r="L10" i="6"/>
  <c r="I10" i="6"/>
  <c r="F10" i="6"/>
  <c r="AA9" i="6"/>
  <c r="X9" i="6"/>
  <c r="U9" i="6"/>
  <c r="R9" i="6"/>
  <c r="O9" i="6"/>
  <c r="L9" i="6"/>
  <c r="I9" i="6"/>
  <c r="F9" i="6"/>
  <c r="AA8" i="6"/>
  <c r="X8" i="6"/>
  <c r="U8" i="6"/>
  <c r="R8" i="6"/>
  <c r="O8" i="6"/>
  <c r="L8" i="6"/>
  <c r="L12" i="6" s="1"/>
  <c r="I8" i="6"/>
  <c r="F8" i="6"/>
  <c r="AA7" i="6"/>
  <c r="X7" i="6"/>
  <c r="U7" i="6"/>
  <c r="R7" i="6"/>
  <c r="R12" i="6" s="1"/>
  <c r="O7" i="6"/>
  <c r="L7" i="6"/>
  <c r="I7" i="6"/>
  <c r="I12" i="6" s="1"/>
  <c r="F7" i="6"/>
  <c r="U12" i="6" l="1"/>
  <c r="O12" i="6"/>
  <c r="AB7" i="6"/>
  <c r="AB10" i="6"/>
  <c r="AC10" i="6" s="1"/>
  <c r="X12" i="6"/>
  <c r="AB9" i="6"/>
  <c r="AC9" i="6" s="1"/>
  <c r="AB11" i="6"/>
  <c r="AC11" i="6" s="1"/>
  <c r="AA12" i="6"/>
  <c r="AC7" i="6"/>
  <c r="F22" i="6"/>
  <c r="E22" i="6"/>
  <c r="F12" i="6"/>
  <c r="AB8" i="6"/>
  <c r="AC8" i="6" s="1"/>
  <c r="AC12" i="6" l="1"/>
  <c r="AB12" i="6"/>
  <c r="E27" i="5" l="1"/>
  <c r="D27" i="5"/>
  <c r="F26" i="5"/>
  <c r="F25" i="5"/>
  <c r="F24" i="5"/>
  <c r="F23" i="5"/>
  <c r="F22" i="5"/>
  <c r="F21" i="5"/>
  <c r="E20" i="5"/>
  <c r="D20" i="5"/>
  <c r="F19" i="5"/>
  <c r="F18" i="5"/>
  <c r="F17" i="5"/>
  <c r="F16" i="5"/>
  <c r="E15" i="5"/>
  <c r="D15" i="5"/>
  <c r="F14" i="5"/>
  <c r="F13" i="5"/>
  <c r="E12" i="5"/>
  <c r="D12" i="5"/>
  <c r="F11" i="5"/>
  <c r="F10" i="5"/>
  <c r="F9" i="5"/>
  <c r="F12" i="5" s="1"/>
  <c r="F15" i="5" l="1"/>
  <c r="F20" i="5"/>
  <c r="F27" i="5"/>
  <c r="F28" i="5" s="1"/>
  <c r="E28" i="5"/>
  <c r="D28" i="5"/>
  <c r="I43" i="4" l="1"/>
  <c r="I42" i="4"/>
  <c r="I44" i="4" s="1"/>
  <c r="I41" i="4"/>
  <c r="G41" i="4"/>
  <c r="J36" i="4"/>
  <c r="G36" i="4"/>
  <c r="I35" i="4"/>
  <c r="I34" i="4"/>
  <c r="G32" i="4"/>
  <c r="I31" i="4"/>
  <c r="I30" i="4"/>
  <c r="J29" i="4"/>
  <c r="J32" i="4" s="1"/>
  <c r="I26" i="4"/>
  <c r="J25" i="4"/>
  <c r="I24" i="4"/>
  <c r="J23" i="4"/>
  <c r="J28" i="4" s="1"/>
  <c r="G22" i="4"/>
  <c r="I21" i="4"/>
  <c r="I22" i="4" s="1"/>
  <c r="J19" i="4"/>
  <c r="J22" i="4" s="1"/>
  <c r="J17" i="4"/>
  <c r="J18" i="4" s="1"/>
  <c r="I16" i="4"/>
  <c r="I15" i="4"/>
  <c r="I14" i="4"/>
  <c r="I12" i="4"/>
  <c r="I11" i="4"/>
  <c r="I10" i="4"/>
  <c r="G10" i="4"/>
  <c r="J9" i="4"/>
  <c r="J8" i="4"/>
  <c r="J7" i="4"/>
  <c r="I32" i="4" l="1"/>
  <c r="G33" i="4"/>
  <c r="I28" i="4"/>
  <c r="I36" i="4"/>
  <c r="I18" i="4"/>
  <c r="F41" i="4"/>
  <c r="H41" i="4" s="1"/>
  <c r="G37" i="4"/>
  <c r="F42" i="4"/>
  <c r="J10" i="4"/>
  <c r="J33" i="4" s="1"/>
  <c r="F43" i="4"/>
  <c r="G43" i="4"/>
  <c r="G42" i="4"/>
  <c r="J37" i="4" l="1"/>
  <c r="I37" i="4"/>
  <c r="H43" i="4"/>
  <c r="H42" i="4"/>
  <c r="I33" i="4"/>
  <c r="H44" i="4" l="1"/>
  <c r="N9" i="3"/>
  <c r="O11" i="3" l="1"/>
  <c r="N11" i="3"/>
  <c r="O17" i="3"/>
  <c r="N17" i="3"/>
  <c r="J20" i="3"/>
  <c r="O15" i="3"/>
  <c r="N15" i="3"/>
  <c r="G15" i="3"/>
  <c r="L15" i="3" s="1"/>
  <c r="K20" i="3"/>
  <c r="I20" i="3"/>
  <c r="H20" i="3"/>
  <c r="O12" i="3"/>
  <c r="O13" i="3"/>
  <c r="O9" i="3"/>
  <c r="J14" i="3"/>
  <c r="K14" i="3"/>
  <c r="H10" i="3"/>
  <c r="H14" i="3" s="1"/>
  <c r="I10" i="3"/>
  <c r="O10" i="3" s="1"/>
  <c r="P10" i="3" s="1"/>
  <c r="R10" i="3" s="1"/>
  <c r="N16" i="3"/>
  <c r="N12" i="3"/>
  <c r="G19" i="3"/>
  <c r="L19" i="3" s="1"/>
  <c r="G18" i="3"/>
  <c r="L18" i="3" s="1"/>
  <c r="G17" i="3"/>
  <c r="L17" i="3" s="1"/>
  <c r="G16" i="3"/>
  <c r="L16" i="3" s="1"/>
  <c r="F19" i="3"/>
  <c r="O19" i="3" s="1"/>
  <c r="F18" i="3"/>
  <c r="O18" i="3" s="1"/>
  <c r="Q14" i="3"/>
  <c r="N13" i="3"/>
  <c r="G13" i="3"/>
  <c r="L13" i="3" s="1"/>
  <c r="G12" i="3"/>
  <c r="L12" i="3" s="1"/>
  <c r="G11" i="3"/>
  <c r="L11" i="3" s="1"/>
  <c r="G9" i="3"/>
  <c r="L9" i="3" s="1"/>
  <c r="N18" i="3" l="1"/>
  <c r="P18" i="3" s="1"/>
  <c r="R18" i="3" s="1"/>
  <c r="P15" i="3"/>
  <c r="R15" i="3" s="1"/>
  <c r="Q20" i="3"/>
  <c r="Q21" i="3" s="1"/>
  <c r="P17" i="3"/>
  <c r="R17" i="3" s="1"/>
  <c r="N19" i="3"/>
  <c r="P19" i="3" s="1"/>
  <c r="R19" i="3" s="1"/>
  <c r="P13" i="3"/>
  <c r="P11" i="3"/>
  <c r="R11" i="3" s="1"/>
  <c r="K21" i="3"/>
  <c r="J21" i="3"/>
  <c r="O16" i="3"/>
  <c r="P16" i="3" s="1"/>
  <c r="R16" i="3" s="1"/>
  <c r="I14" i="3"/>
  <c r="I21" i="3" s="1"/>
  <c r="H28" i="3" s="1"/>
  <c r="H21" i="3"/>
  <c r="H30" i="3" s="1"/>
  <c r="N14" i="3"/>
  <c r="P9" i="3"/>
  <c r="R9" i="3" s="1"/>
  <c r="P12" i="3"/>
  <c r="R12" i="3" s="1"/>
  <c r="O14" i="3"/>
  <c r="R20" i="3" l="1"/>
  <c r="N20" i="3"/>
  <c r="N21" i="3" s="1"/>
  <c r="P20" i="3"/>
  <c r="H34" i="3"/>
  <c r="H27" i="3"/>
  <c r="H33" i="3"/>
  <c r="O20" i="3"/>
  <c r="O21" i="3" s="1"/>
  <c r="H31" i="3"/>
  <c r="P14" i="3"/>
  <c r="R13" i="3"/>
  <c r="R14" i="3" s="1"/>
  <c r="R21" i="3" l="1"/>
  <c r="H37" i="3" s="1"/>
  <c r="H40" i="3" s="1"/>
  <c r="P21" i="3"/>
</calcChain>
</file>

<file path=xl/sharedStrings.xml><?xml version="1.0" encoding="utf-8"?>
<sst xmlns="http://schemas.openxmlformats.org/spreadsheetml/2006/main" count="415" uniqueCount="237">
  <si>
    <t>Nr. p. k.</t>
  </si>
  <si>
    <t>TPL nosaukums*</t>
  </si>
  <si>
    <t>faktiskais personu skaits rindā uz 01.01.2020.</t>
  </si>
  <si>
    <t>plānotais personu skaits, kas 2020. gadā stājās rindā pēc TPL</t>
  </si>
  <si>
    <t>plānotais personu skaits rindā uz 01.01.2021.</t>
  </si>
  <si>
    <t>plānotais personu skaits rindā uz 01.01.2021. (ar papildu finansējuma piesaisti)</t>
  </si>
  <si>
    <t>vidēji 1 TPL vienības izmaksas</t>
  </si>
  <si>
    <t>Finansējums atbilstoši spēkā esošam līgumam</t>
  </si>
  <si>
    <t>Nepieciešamais finansējums gadā KOPĀ</t>
  </si>
  <si>
    <t>personas</t>
  </si>
  <si>
    <t>TPL skaits</t>
  </si>
  <si>
    <t>euro</t>
  </si>
  <si>
    <t>6=2+3-4</t>
  </si>
  <si>
    <t>Ortozes (ādas stieņu, mīkstās, cietās)</t>
  </si>
  <si>
    <t>Personīgie pārvietošanās palīglīdzekļi</t>
  </si>
  <si>
    <t>Personīgie aprūpes palīglīdzekļi</t>
  </si>
  <si>
    <t>Funkcionālās gultas</t>
  </si>
  <si>
    <t>Pretizgulējuma matrači</t>
  </si>
  <si>
    <t>X</t>
  </si>
  <si>
    <t>TPL skaits, kurš izsniedzams 7.kolonā minētajām personām (ar papildu finansējuma piesaisti)</t>
  </si>
  <si>
    <t>Dzirdes aparāti (ieprkšana un pielāgošana)</t>
  </si>
  <si>
    <t>Dzirdes palīglīdzekļi (komunikatori)</t>
  </si>
  <si>
    <t>FM radiofrekvenču pārraides sistēmas (raidītājs un uztvērējs)</t>
  </si>
  <si>
    <t>Savienotājvienības radio un televīzijas uztvērējiem</t>
  </si>
  <si>
    <t>Nepieciešamais finansējums PAPILDU TPL iegādei</t>
  </si>
  <si>
    <t>Nepieciešamais finansējums PAPILDU KOPĀ</t>
  </si>
  <si>
    <t>Personu skaits, kuru plānots nodrošināt ar TPL atbilstoši spēkā esošajam līgumam (pieejamajam finansējumam)</t>
  </si>
  <si>
    <t>4.kolonā minētajiem personu skaitam izsniegto TPL vienību skaits</t>
  </si>
  <si>
    <t xml:space="preserve">Dzirdes aparāti </t>
  </si>
  <si>
    <t xml:space="preserve">Surdotehnika/LNS KOPĀ </t>
  </si>
  <si>
    <t>VSIA "Nacionālais rehabilitācijas centrs "Vaivari"" KOPĀ</t>
  </si>
  <si>
    <t>personu skaits, kuru iespējams papildus nodrošināt ar TPL (ar papildu finansējuma piesaisti) 2021.gada janvārī</t>
  </si>
  <si>
    <t xml:space="preserve">TPL skaits, kas 2020. gadā tiks izsniegts </t>
  </si>
  <si>
    <t>Personu skaits, kuras saņems TPL</t>
  </si>
  <si>
    <t xml:space="preserve">TPL skaits, kas tiks izsniegts </t>
  </si>
  <si>
    <t>Personu skaits, kuras 2020. gadā saņems TPL</t>
  </si>
  <si>
    <t>Personu skaits, kuras 2021. gada janvārī saņems TPL</t>
  </si>
  <si>
    <t xml:space="preserve">TPL skaits, kas 2021. gada janvārī tiks izsniegts </t>
  </si>
  <si>
    <t>11=6-7</t>
  </si>
  <si>
    <t>13=5*12</t>
  </si>
  <si>
    <t>14=(5+8)*12</t>
  </si>
  <si>
    <t>15=14-13</t>
  </si>
  <si>
    <t>17=15+16</t>
  </si>
  <si>
    <t>*Apakšprogramma 05.01.00. „Sociālās rehabilitācijas valsts programmas"</t>
  </si>
  <si>
    <r>
      <t>Papildus nepieciešamais finansējums 2020. gadā*,</t>
    </r>
    <r>
      <rPr>
        <b/>
        <i/>
        <sz val="14"/>
        <rFont val="Times New Roman"/>
        <family val="1"/>
        <charset val="186"/>
      </rPr>
      <t xml:space="preserve"> euro</t>
    </r>
  </si>
  <si>
    <t>personu skaits, kuru iespējams papildus nodrošināt ar TPL 2020. gadā (ar papildu finansējuma piesaisti)</t>
  </si>
  <si>
    <t>TPL skaits, kurš izsniedzams 9.kolonā minētajām personām (ar papildu finansējuma piesaisti)</t>
  </si>
  <si>
    <t>*Informācija sagatavota atbilstoši Valsts sabiedrība ar ierobežotu atbildību “NACIONĀLAIS REHABILITĀCIJAS CENTRS “VAIVARI”” un Latvijas Nedzirdīgo savienības sniegtajai informācijai par papildus nepieciešamo finansējumu 2020. gadā.</t>
  </si>
  <si>
    <t>Nepieciešamais finansējums PAPILDU  pakalpojuma nodrošināšanas izmaksās**</t>
  </si>
  <si>
    <t>** papildus izdevumi TPL pakalpojuma nodrošināšanā (piemaksas par papildu darbu, kancelejas preces, degvielas u.c. izdevumi).</t>
  </si>
  <si>
    <t>Labklājības ministre</t>
  </si>
  <si>
    <t>R.Petraviča</t>
  </si>
  <si>
    <t>S.Strēle, 64331831 , Sandra.Strele@lm.gov.lv</t>
  </si>
  <si>
    <t>26.10.2020. 13:43</t>
  </si>
  <si>
    <t>Papildu nepieciešamais finansējums Tehnisko palīglīdzekļu pakalpojuma nodrošināšanai 2020. gadā*</t>
  </si>
  <si>
    <t>Ministru kabineta rīkojuma projekta "Par apropriācijas pārdali neatliekamu pasākumu īstenošanai labklājības nozarē" anotācijai</t>
  </si>
  <si>
    <t>1.pielikums</t>
  </si>
  <si>
    <t>Priekšlikumi infrastruktūras sakārtošanas darbiem 2020. gadā VSAC un SIVA</t>
  </si>
  <si>
    <t xml:space="preserve">Nr. 
p. k. </t>
  </si>
  <si>
    <t>Iestāde</t>
  </si>
  <si>
    <t>Filiāle</t>
  </si>
  <si>
    <t>Darbi</t>
  </si>
  <si>
    <t>Projekts</t>
  </si>
  <si>
    <t>Indikatīvās izmaksas
 EUR/ar PVN</t>
  </si>
  <si>
    <t>Piezīmes</t>
  </si>
  <si>
    <t>EKK 2000</t>
  </si>
  <si>
    <t>EKK 5000</t>
  </si>
  <si>
    <t>VSAC "Rīga"</t>
  </si>
  <si>
    <t>Jugla</t>
  </si>
  <si>
    <t>Nav nepieciešams</t>
  </si>
  <si>
    <t>Ļoti sliktā vizuālā stāvoklī, gan klientu telpas, gan sanmezgli</t>
  </si>
  <si>
    <t>Ezerkrasti</t>
  </si>
  <si>
    <t>Izmaksas kopā VSAC "Rīga"</t>
  </si>
  <si>
    <t>VSAC "Zemgale"</t>
  </si>
  <si>
    <t>Ķīši</t>
  </si>
  <si>
    <t xml:space="preserve">Ķīši </t>
  </si>
  <si>
    <t>Jāizstrādā</t>
  </si>
  <si>
    <t>Izņemot attīrīšanas un ūdenstorni, tiem nepieciešams izstrādāt sarežģītāku projektu.</t>
  </si>
  <si>
    <t xml:space="preserve">2020. gadā atjaunota apkure un nomainīts jumta segums, iekštelpu vizuālais stāvoklis slikts. </t>
  </si>
  <si>
    <t>Lielbērze</t>
  </si>
  <si>
    <t xml:space="preserve">Aktu zāle sliktā tehniskā un vizuālā stāvoklī, nepieciešams veikt kapitālo remontu. </t>
  </si>
  <si>
    <t>Visas demontējamās ēkas, izņemot ūdenstorni.</t>
  </si>
  <si>
    <t>Jelgava</t>
  </si>
  <si>
    <t>Sliktā vizuālā stāvoklī, kā arī nepieciešams izbūvēt drošākas kāpņu margas</t>
  </si>
  <si>
    <t>Jumts sliktā tehniskā stāvoklī, šogad ir saņemtas sūdzības no VSAC par pilošu jumtu.</t>
  </si>
  <si>
    <t>Izmaksas kopā VSAC "Zemgale"</t>
  </si>
  <si>
    <t>VSAC "Latgale"</t>
  </si>
  <si>
    <t>Kalkūni</t>
  </si>
  <si>
    <t>Daļēji ēkā 2019. gadā ir pārvilkta UGS, atlicis ir atjaunot tikai virtuves blokā</t>
  </si>
  <si>
    <t>Litene</t>
  </si>
  <si>
    <t>Izmaksas kopā VSAC "Latgale"</t>
  </si>
  <si>
    <t>VSAC "Kurzeme"</t>
  </si>
  <si>
    <t>Dundaga</t>
  </si>
  <si>
    <t>Ir izstrādāts</t>
  </si>
  <si>
    <t>Ir izstrādāts projekts</t>
  </si>
  <si>
    <t>Aprūpes centra teritorijā ir divas ēkas, kuras ir tehniski sliktā stāvoklī un netiek izmantotas, nepieciešams veikt šo ēku demontāžu.
~ 10 000 Eur Ēku demontāža un būvgružu uztilizācija
~ 5 000 Eur Labiekārtošanas darbi pēc demontāžas
~ 5 000 Eur Izpilddokumentācijas izstrāde</t>
  </si>
  <si>
    <t>Veģi</t>
  </si>
  <si>
    <t>Sanmezglu telpās, kurās ir gan dušas, gan tualetes, telpu apdare ir vizuāli un tehniski sliktā stāvoklī un ir nepieciešams veikt telpu apdares atjaunošanas darbus ~ 60 m2
Apdares atjaunošanas darbi: 
~ 5 000 Eur Esošās apdares un durvju demontāžas darbi
~ 2 000 Eur Durvju montāža
~ 15 000 Eur Sienu līdzināšana, gruntēšana, krāsošana, flīzēšana
~ 10 000 Eur Grīdas segumu līdzināšana, seguma ieklāšana
~ 5 000 Eur Griestu apdares atjaunošana 
~ 3 000 Eur Inženiertīklu un elektroinstalācijas (kanalizācijas, ūdensvada cauruļu, elektroinstalācijas pārbūve)</t>
  </si>
  <si>
    <t>Ir sliktā vizuālā un tehniskā stāvoklī.</t>
  </si>
  <si>
    <t>Aprūpes centra teritorijā ir sešas ēkas, kuras ir tehniski sliktā stāvoklī un netiek izmantotas, nepieciešams veikt šo ēku demontāžu.
~ 80 000 Eur Ēku demontāža un būvgružu uztilizācija
~ 10 000 Eur Labiekārtošanas darbi pēc demontāžas
~ 10 000 Eur Izpilddokumentācijas izstrāde</t>
  </si>
  <si>
    <t xml:space="preserve">Visas nelietojamās ēkas </t>
  </si>
  <si>
    <t>Izmaksas kopā VSAC "Kurzeme"</t>
  </si>
  <si>
    <t>VSAC "Vidzeme"</t>
  </si>
  <si>
    <t>Rūja</t>
  </si>
  <si>
    <t>Katlu mājā - vaļas mazgātavā un garāžā esošā ugunsdrošības signalizācijas sistēmai ekspluatācijas termiņš ir beidzies un nepieciešams veikt tās atjaunošanu atbilstoši Ministru kabineta 2015. gada 30. jūnija noteikumi Nr. 333 "Noteikumi par Latvijas būvnormatīvu LBN 201-15 "Būvju ugunsdrošība"" noteikumu prasībām. Kā arī aprūpes centra ēkā "Saulrīti" nepieciešams evakuācijas durvis aprīkot ar durvju piekļuves sistēmu, lai tās pieslēgtu pie ugunsdrošības signalizācijas sistēmas.
~ 1 000 Ugunsdzēsības signalizācijas sistēmas projekta izstrāde
~ 3 000 Ugunsdzēsības panelis un tā uzstādīšana
~ 5 000 Ugunsdzēsības detektoru, sirēnu un pogu izbūve
~ 1 000 Esošo iekārtu demontāža
~ 2 000 Durvju aprīkošana ar automātisko atvēršanās mehānismu to pieslēgšana pie ugunsdzēsības paneļa</t>
  </si>
  <si>
    <t>Ēkās esošā ugunsdzēsības sistēma ir tehniski sliktā stāvoklī</t>
  </si>
  <si>
    <t>Valka</t>
  </si>
  <si>
    <t>Ropaži</t>
  </si>
  <si>
    <t>Izmaksas kopā VSAC "Vidzeme"</t>
  </si>
  <si>
    <t>Izmaksas kopā VSAC</t>
  </si>
  <si>
    <t>SIVA</t>
  </si>
  <si>
    <t>SIVA jumta logu, jumta pieslēguma konstrukcijas nomaiņa un jumta vējkastu, un tekņu atjaunošana Slokas ielā 68,Jūrmalā, SIVA koledžas ēka, kurā atrodas mācību telpas un vienā no korpusiem ir izvietotas arī kopmītnes istabiņas audzēkņiem. jumts (80 000 euro) 
~ 7 000 Eur Veco jumta logu demontāža, daļēja jumta demontāža, jumta siltinājuma un vēja kastu demontāža
~ 45 000 Jaunu jumta logu montāža un jumta seguma atjaunošana 
~  18 000 Eur jaunu vējkastu un lietus tekņu montāža
~  10 000 Eur jumta siltinājuma un konstrukciju atjaunošana</t>
  </si>
  <si>
    <t>Telpu apdares atjaunošana pēc jumta logu nomaiņas (70 000 euro) Apdares atjaunošanas darbi:
~ 5 000 Eur Esošās apdares un durvju demontāžas darbi
~ 3 000 Eur Durvju montāža
~ 34 000 Eur Sienu līdzināšana, gruntēšana, krāsošana, flīzēšana
~ 17 000 Eur Grīdas segumu līdzināšana, seguma ieklāšana
~ 8 000 Eur Griestu apdares atjaunošana 
~ 2 000 Eur Inženiertīklu un elektroinstalācijas (kanalizācijas, ūdensvada cauruļu, elektroinstalācijas pārbūve)
~ 1 000 Eur Apgaismojuma izbūve</t>
  </si>
  <si>
    <t>Izmaksas kopā SIVA</t>
  </si>
  <si>
    <t>IZDEVUMI KOPĀ</t>
  </si>
  <si>
    <t>Pasākumi</t>
  </si>
  <si>
    <t>KOPĀ</t>
  </si>
  <si>
    <t>Demontāžas darbi</t>
  </si>
  <si>
    <t>Apdares darbi un jumta atjaunošana</t>
  </si>
  <si>
    <t>Ugunsdrošība</t>
  </si>
  <si>
    <t>Kopā</t>
  </si>
  <si>
    <t>2.pielikums</t>
  </si>
  <si>
    <t>29.10.2020. 13:43</t>
  </si>
  <si>
    <t>G.Tuča, 67021624 , Guna.Tuca@lm.gov.lv</t>
  </si>
  <si>
    <t>Pasākuma nosaukums</t>
  </si>
  <si>
    <t>EKK 1000</t>
  </si>
  <si>
    <t>Cimdu iegāde</t>
  </si>
  <si>
    <t>Dezinfekcijas līdzekļu iegāde</t>
  </si>
  <si>
    <t>Medicīnisko halātu iegāde</t>
  </si>
  <si>
    <t>Medicīnas preces (cimdi, medicīnas halāti, bahilas)</t>
  </si>
  <si>
    <t>Saimniecības preces (dezinfekcijas līdzekļi, roku, virsmu dezinfekcijai)</t>
  </si>
  <si>
    <t>Aizsargbrilles, vienreiz lietojamie kombinzoni ar kapuci</t>
  </si>
  <si>
    <t>Dezinfekcijas līdzekļi</t>
  </si>
  <si>
    <t>Citroni, ingvers</t>
  </si>
  <si>
    <t>Cimdi, vienreiz lietojamie halāti, maskas, bahilas</t>
  </si>
  <si>
    <r>
      <t xml:space="preserve">Piemaksas par darbu īpašos apstākļos un par papildus darbu (10 darbiniekiem vidēji 15% apmērā) </t>
    </r>
    <r>
      <rPr>
        <i/>
        <sz val="11"/>
        <color theme="1"/>
        <rFont val="Times New Roman"/>
        <family val="1"/>
        <charset val="186"/>
      </rPr>
      <t>(10 darbinieki x vidējā mēnešalga 10 darbiniekiem 970,26 euro x vidējā piemaksa 15% apmērā x 24,09%)</t>
    </r>
  </si>
  <si>
    <t>Dezinfekcijas līdzekļi, maskas</t>
  </si>
  <si>
    <t>Pretmikrobu paklājs grīdām (noplēšams)</t>
  </si>
  <si>
    <t>Digitālie termometri</t>
  </si>
  <si>
    <t>Krāvēju pakalpojumi</t>
  </si>
  <si>
    <t>3.pielikums</t>
  </si>
  <si>
    <t>VSAC Covid-19 veikto izdevumu atšifrējums</t>
  </si>
  <si>
    <t>Nr.p.k.</t>
  </si>
  <si>
    <t>Iestādes</t>
  </si>
  <si>
    <t>Klientu skaits</t>
  </si>
  <si>
    <t>Ķirurģiskā maska Tips I 
(EN 14683)
vai ekvivalents</t>
  </si>
  <si>
    <t>Respirators 
bez vārsta
FFP2 
vai ekvivalents</t>
  </si>
  <si>
    <t>Medicīniskie vienreiz lietojamie cimdi –nesterili, nepūderēti</t>
  </si>
  <si>
    <r>
      <t xml:space="preserve">Medicīniskie vienreiz lietojamie cimdi- </t>
    </r>
    <r>
      <rPr>
        <b/>
        <i/>
        <sz val="11"/>
        <color rgb="FF000000"/>
        <rFont val="Times New Roman"/>
        <family val="1"/>
        <charset val="186"/>
      </rPr>
      <t>sterili</t>
    </r>
    <r>
      <rPr>
        <b/>
        <sz val="11"/>
        <color rgb="FF000000"/>
        <rFont val="Times New Roman"/>
        <family val="1"/>
        <charset val="186"/>
      </rPr>
      <t>, nepūderēti</t>
    </r>
  </si>
  <si>
    <t>Virsvalks/halāts ar garām piedurknēm, ūdens necaurlaidīgs, vienreizlietojams</t>
  </si>
  <si>
    <t>Aizsargbrilles (daudzreiz lietojams, dezinficējams)</t>
  </si>
  <si>
    <t>Dezinfekcijas līdzeklis virsmām. 
Litri</t>
  </si>
  <si>
    <t>Dezinfekcijas līdzeklis rokām.
Litri</t>
  </si>
  <si>
    <t>Indikatīvā cena, euro (gab. (250/iep.)</t>
  </si>
  <si>
    <t>Skaits</t>
  </si>
  <si>
    <t>Indikatīvie izdevumi kopā, euro</t>
  </si>
  <si>
    <t xml:space="preserve">Indikatīvā cena, euro (gb. (10/iep). </t>
  </si>
  <si>
    <t xml:space="preserve">Indikatīvā cena, euro (gb. (300/iep). </t>
  </si>
  <si>
    <t xml:space="preserve">Indikatīvā cena, euro (gb. (50/iep). </t>
  </si>
  <si>
    <t xml:space="preserve">Indikatīvā cena, euro (gb. (2/iep). </t>
  </si>
  <si>
    <t xml:space="preserve">Indikatīvā cena, euro (l. (1/iep). </t>
  </si>
  <si>
    <t xml:space="preserve">Indikatīvā cena, euro (l. (5/iep). </t>
  </si>
  <si>
    <t>Kopā:</t>
  </si>
  <si>
    <t>x</t>
  </si>
  <si>
    <t>Indikatīvā cena, euro</t>
  </si>
  <si>
    <t xml:space="preserve">* Individuālo aizsardzības līdzekļu daudzums un veids var atšķirties no plānotā, atkarībā no Elektroniskā iepirkuma sistēmā pieejamā indiviuālo aizsardzības līdzekļu veida, pieejamības un cenas svārstībām. </t>
  </si>
  <si>
    <t>4,pielikums</t>
  </si>
  <si>
    <t xml:space="preserve">"Izdevumi aizsardzības līdzekļu krājumu papildināšanai un dezinfekcijas iekārtu iegādei Valsts sociālās aprūpes centru klientu drošības risku mazināšanai" * </t>
  </si>
  <si>
    <t>Dezinfekcijas iekārtas</t>
  </si>
  <si>
    <t>Finansējuma aprēķins Satversmes tiesas sprieduma izpildei, lai segtu nenomaksātās valsts sociālās apdrošināšanas obligātās iemaksas invaliditātes apdrošināšanai par periodu no 1998.gada 1.janvāra līdz 2002.gada 31.decembrim</t>
  </si>
  <si>
    <t>Gads</t>
  </si>
  <si>
    <t>Darba ņēmēji ar 1. vai 2.grupas invaliditāti*</t>
  </si>
  <si>
    <r>
      <t xml:space="preserve">Veicamo iemaksu objektu summa, </t>
    </r>
    <r>
      <rPr>
        <i/>
        <sz val="10"/>
        <color rgb="FF000000"/>
        <rFont val="Times New Roman"/>
        <family val="1"/>
        <charset val="186"/>
      </rPr>
      <t>euro*</t>
    </r>
  </si>
  <si>
    <t>Iemaksu periodu skaits*</t>
  </si>
  <si>
    <r>
      <t xml:space="preserve">Vidējais veicamo iemaksu objekts, </t>
    </r>
    <r>
      <rPr>
        <i/>
        <sz val="10"/>
        <color rgb="FF000000"/>
        <rFont val="Times New Roman"/>
        <family val="1"/>
        <charset val="186"/>
      </rPr>
      <t>euro</t>
    </r>
  </si>
  <si>
    <t>Vidējais iemaksu periodu skaits personai gadā</t>
  </si>
  <si>
    <t>Darba ņēmēja sociālās apdrošināšanas likme invaliditātes apdrošināšanai attiecīgajā gadā, %</t>
  </si>
  <si>
    <r>
      <t xml:space="preserve">Attiecīgā gada iemaksas no objekta summas,  </t>
    </r>
    <r>
      <rPr>
        <i/>
        <sz val="10"/>
        <rFont val="Times New Roman"/>
        <family val="1"/>
        <charset val="186"/>
      </rPr>
      <t>euro</t>
    </r>
  </si>
  <si>
    <r>
      <t xml:space="preserve">Iemaksas no objekta summas izteiktas 2020.gada cenās, </t>
    </r>
    <r>
      <rPr>
        <i/>
        <sz val="10"/>
        <rFont val="Times New Roman"/>
        <family val="1"/>
        <charset val="186"/>
      </rPr>
      <t>euro**</t>
    </r>
  </si>
  <si>
    <t>5=4/3</t>
  </si>
  <si>
    <t>6=4/2</t>
  </si>
  <si>
    <t>8=3*7</t>
  </si>
  <si>
    <t>*Personas, kurām 1998.-2002.gadā bija reģistrēts apdrošināšanas statuss "Darba ņēmējs, kurš sasniedzis vecumu, kas dod tiesības saņemt valsts vecuma pensiju vai persona ar I un II grupas invaliditāti" (1998.-2002.g.), tās nebija sasniegušas noteikto pensionēšanās vecumu un VSAA IS 2020.gadā ir informācija par personas I un II grupas invaliditāti attiecīgajos gados</t>
  </si>
  <si>
    <t xml:space="preserve">** Piemērojot attiecīgo gadu, par kuriem nav veiktas iemaksas invaliditātes apdrošināšanai, PCI </t>
  </si>
  <si>
    <t>Satversmes tiesas sprieduma izpildes finansējuma avoti 
 (Labklājības ministrijas budžeta ietvaros)*</t>
  </si>
  <si>
    <t>Saņēmēju skaits (vid.mēn.)</t>
  </si>
  <si>
    <r>
      <t xml:space="preserve">Iemaksas 
apmērs (vid.mēn.), </t>
    </r>
    <r>
      <rPr>
        <i/>
        <sz val="10"/>
        <color rgb="FF000000"/>
        <rFont val="Times New Roman"/>
        <family val="1"/>
        <charset val="186"/>
      </rPr>
      <t>euro</t>
    </r>
  </si>
  <si>
    <r>
      <t xml:space="preserve">Iemaksu summa 
gadā, </t>
    </r>
    <r>
      <rPr>
        <i/>
        <sz val="10"/>
        <color rgb="FF000000"/>
        <rFont val="Times New Roman"/>
        <family val="1"/>
        <charset val="186"/>
      </rPr>
      <t xml:space="preserve">euro </t>
    </r>
  </si>
  <si>
    <t>tajā skaitā</t>
  </si>
  <si>
    <t>pārdale pamatbudžeta programmas 04.00.00 "Valsts atbalsts speciālajai apdrošināšanai" ietvaros starp pasākumiem</t>
  </si>
  <si>
    <t>pārdale no pamatbudžeta apakšprogrammas 20.01.00 "Valsts sociālie pabalsti"</t>
  </si>
  <si>
    <t>* par attiecīgo finansējumu tiek palielināti ieņēmumi valsts sociālās apdrošināšanas speciālā budžeta apakšprogrammā 04.04.00 "Invaliditātes, maternitātes un slimības speciālais budžets"</t>
  </si>
  <si>
    <t>I.Štrausa, 60008559 , Ilze Štrausa@lm.gov.lv</t>
  </si>
  <si>
    <t>Ar Rīkojuma projektu pārdalāmais līdzekļu apmērs  no apakšprogrammas 22.03.00 "Valsts atbalsts ārpusģimenes aprūpei" 262 991 euro apmērā no 2018. – 2020.gada prioritārā pasākuma "Alternatīvo ģimenes aprūpes formu attīstība" apašpasākumam "Specializēto audžuģimeņu,  audžuģimeņu, aizbildņu, adoptētāju un viesģimeņu atbalstam" prognozētā līdzekļu atlikuma</t>
  </si>
  <si>
    <t xml:space="preserve">Pārdale LM apakšprogrammas 05.01.00 „Sociālās rehabilitācijas valsts programmas" no asistenta pakalpojuma nodrošināšanai pašvaldībās prognozētā līdzekļu atlikuma, sagatavojot un Finanšu ministrijā iesniedzot priekšlikumus apropriācijas pārdalei, atbilstoši MK 2018.gada 17.jūlija noteikumu Nr.421 “Kārtība, kādā veic gadskārtējā valsts budžeta likumā noteiktās apropriācijas izmaiņas”. </t>
  </si>
  <si>
    <t>5.pielikums</t>
  </si>
  <si>
    <t>KOPĀ 05.03.00.</t>
  </si>
  <si>
    <t>Sociālās integrācijas valsts aģentūra</t>
  </si>
  <si>
    <t>Medicīnas preces</t>
  </si>
  <si>
    <t>Dezinfekcijas līdzekļi,</t>
  </si>
  <si>
    <t>Aizsarglīdzekļi</t>
  </si>
  <si>
    <t>Maskas</t>
  </si>
  <si>
    <t>VSAC un SIVA Covid-19 veikto izdevumu atšifrējums</t>
  </si>
  <si>
    <t>SIVA Covid-19 veikto izdevumu atšifrējums</t>
  </si>
  <si>
    <t>KOPĀ 05.37.00.</t>
  </si>
  <si>
    <t>I.Ķīse, 67021651 , Inese.Kise@lm.gov.lv</t>
  </si>
  <si>
    <t xml:space="preserve">VSAC nodarbināto motivēšanai (novērtēšanas prēmiju izmaksai) plānotais nepieciešamais finansējums * </t>
  </si>
  <si>
    <t>Plānotais saņēmēju skaits</t>
  </si>
  <si>
    <r>
      <t xml:space="preserve">Vidējā mēnešalga, </t>
    </r>
    <r>
      <rPr>
        <b/>
        <i/>
        <sz val="11"/>
        <color theme="1"/>
        <rFont val="Times New Roman"/>
        <family val="1"/>
        <charset val="186"/>
      </rPr>
      <t>euro</t>
    </r>
  </si>
  <si>
    <r>
      <t xml:space="preserve">Vidējā atlīdzība, </t>
    </r>
    <r>
      <rPr>
        <b/>
        <i/>
        <sz val="11"/>
        <color theme="1"/>
        <rFont val="Times New Roman"/>
        <family val="1"/>
        <charset val="186"/>
      </rPr>
      <t>euro</t>
    </r>
  </si>
  <si>
    <t>Novērtēšanas prēmijas vidējais apmērs, %</t>
  </si>
  <si>
    <r>
      <t xml:space="preserve">Novērtēšanas prēmijas nepieciešamais atlīdzības apmērs, </t>
    </r>
    <r>
      <rPr>
        <b/>
        <i/>
        <sz val="11"/>
        <color theme="1"/>
        <rFont val="Times New Roman"/>
        <family val="1"/>
        <charset val="186"/>
      </rPr>
      <t>euro</t>
    </r>
  </si>
  <si>
    <t>administratīvā vadība</t>
  </si>
  <si>
    <t>sociālās aprūpes personāls</t>
  </si>
  <si>
    <t>sociālās rehabilitācijas personāls</t>
  </si>
  <si>
    <t>veselības aprūpes personāls</t>
  </si>
  <si>
    <t>saimnieciskais personāls</t>
  </si>
  <si>
    <t xml:space="preserve">*  Aprēķinos iekļautais novērtēšanas prēmiju vidējais apmērs, kā arī aprēķinātais novērtēšanas prēmijas apmērs sadalījumā pa amatu blokiem ir indikatīvs, līdz ar to faktiski izmaksājamais vidējais apmērs, kā arī sadalījums pa amatu blokiem var atšķirties no plānotā, atkarībā no darbinieku novērtēšanas. </t>
  </si>
  <si>
    <t>6.pielikums</t>
  </si>
  <si>
    <t>30.10.2020. 13:39</t>
  </si>
  <si>
    <t>Informatīvi:</t>
  </si>
  <si>
    <t>Aprūpes centra ēkas 2. korpusa otrā stāva telpām, kurās dzīvo aprūpes centra klienti ir vizuāli un tehniski sliktā stāvoklī un tām ir nepieciešams veikt telpu apdares atjaunošanas darbus. ~ 350 m2 
Apdares atjaunošanas darbi:
~ 12 000 Eur Esošās apdares un durvju demontāžas darbi
~ 5 000 Eur Durvju montāža
~ 55 000 Eur Sienu līdzināšana, gruntēšana, krāsošana, flīzēšana
~ 35 000 Eur Grīdas segumu līdzināšana, seguma ieklāšana
~ 22 000 Eur Griestu apdares atjaunošana 
~ 17 997 Eur Inženiertīklu un elektroinstalācijas (kanalizācijas, ūdensvada cauruļu, elektroinstalācijas pārbūve)
~ 5 000 Eur Apgaismojuma izbūve</t>
  </si>
  <si>
    <t>Aprūpes centra ēkas teritorijā, veicot kanalizācijas posma atjaunošanas darbus, tika veikta  mūra sienas daļēja demontāža un gājēju celiņu demontāža, kuru ir nepieciešams atjaunot.
~ 15 000 Eur Daļēja mūra sienas, kāpņu un seguma demontāža un utilizācija
~ 14 000 Eur Mūra sienas montāža, ieskaitot pamatu pēdas betonēšanu
~ 10 000 Eur Jaunu kāpņu izbūve
~ 17 000 Eur bruģakmens seguma izbūve
~ 4 000 Eur Margu montāža
~ 4 345 Eur Labiekārtošanas darbi</t>
  </si>
  <si>
    <t>Aprūpes centra ēkas 3. korpusa trešā stāva telpas un samnezgli  ir vizuāli un tehniski sliktā stāvoklī un tām ir nepieciešams veikt telpu apdares atjaunošanas darbus. ~ 400 m2 
Apdares atjaunošanas darbi:
~ 15 000 Eur Esošās apdares un durvju demontāžas darbi
~ 25 000 Eur Durvju un logu montāža
~ 55 000 Eur Sienu līdzināšana, gruntēšana, krāsošana, flīzēšana
~ 45 000 Eur Grīdas segumu līdzināšana, seguma ieklāšana
~ 35 000 Eur Griestu apdares atjaunošana 
~ 29 000 Eur Inženiertīklu un elektroinstalācijas (kanalizācijas, ūdensvada cauruļu, elektroinstalācijas pārbūve)
~ 6 940 Eur Apgaismojuma izbūve</t>
  </si>
  <si>
    <t>Aprūpes centra ēkā nepieciešams izbūvēt ugunsdrošās durvis atbilstoši Ministru kabineta 2015. gada 30. jūnija noteikumi Nr. 333 "Noteikumi par Latvijas būvnormatīvu LBN 201-15 "Būvju ugunsdrošība"" noteikumu prasībām.
~ 2 000 Esošo durvju demontāža, durvju aiļu paplašināšana
~ 6 080 Ugunsdrošo durvju montāža
~ 3 000 Apdares atjaunošanas darbi</t>
  </si>
  <si>
    <t>Aprūpes centra teritorijā ir trīs ēkas, kuras ir tehniski sliktā stāvoklī un netiek izmantotas, nepieciešams veikt šo ēku demontāžu.
~ 60 000 Eur Ēku demontāža un būvgružu uztilizācija
~ 10 125 Eur Labiekārtošanas darbi pēc demontāžas
~ 10 000 Eur Izpilddokumentācijas izstrāde</t>
  </si>
  <si>
    <t>Aprūpes centrā esošā aktu zāle ir vizuāli un tehniski sliktā stāvoklī un tām ir nepieciešams veikt telpu apdares atjaunošanas darbus. ~ 135 m2 
Apdares atjaunošanas darbi:
~ 5 000 Eur Esošās apdares un durvju demontāžas darbi
~ 2 000 Eur Durvju montāža
~ 25 000 Eur Sienu līdzināšana, gruntēšana, krāsošana, flīzēšana
~ 25 000 Eur Grīdas segumu līdzināšana, seguma ieklāšana
~ 6 661 Eur Griestu apdares atjaunošana 
~ 5 000 Eur Inženiertīklu un elektroinstalācijas (kanalizācijas, ūdensvada cauruļu, elektroinstalācijas pārbūve)
~ 3 000 Eur Apgaismojuma izbūve</t>
  </si>
  <si>
    <t>Aprūpes centra ēkā esošā kāpņu telpas apdare ir vizuāli un tehniski sliktā stāvoklī un ir nepieciešams veikt telpu apdares atjaunošanas darbus.
~ 5 000 Eur Esošās apdares un margu demontāžas darbi
~ 3 000 Eur margu montāža
~ 8 000 Eur Sienu līdzināšana, gruntēšana, krāsošana, flīzēšana
~ 10 000 Eur Grīdas segumu un kāpņu līdzināšana, krāsošana
~ 4 139 Eur Griestu apdares atjaunošana 
~ 1 000 Eur Apgaismojuma izbūve</t>
  </si>
  <si>
    <t>Veļas un katlu mājas esošais jumta segums ir tehniski sliktā stāvoklī un ēkā iekļūst mitrums. Nepieciešams veikt jumta seguma nomaiņu.
~ 10 000 Eur Esošā jumta seguma un lietus ūdens tekņu demontāža
~ 28 000 Eur jumta latojuma, antikondensāta plēves un jumta seguma montāža
~ 6 169 Eur Lietus ūdens tekņu un noteku montāža</t>
  </si>
  <si>
    <t>Aprūpes centra teritorijā ir viena ēka, kura ir tehniski sliktā stāvoklī un netiek izmantota, nepieciešams veikt šīs ēkas demontāžu.
~ 35 000 Eur Ēku demontāža un būvgružu uztilizācija
~ 3 000 Eur Labiekārtošanas darbi pēc demontāžas
~ 2 200 Eur Izpilddokumentācijas izstrāde</t>
  </si>
  <si>
    <t>Aprūpes centra teritorijā esošajās ēkās ugunsdrošības signalizācijas sistēmai ekspluatācijas termiņš ir beidzies un nepieciešams veikt tās atjaunošanu atbilstoši Ministru kabineta 2015. gada 30. jūnija noteikumi Nr. 333 "Noteikumi par Latvijas būvnormatīvu LBN 201-15 "Būvju ugunsdrošība"" noteikumu prasībām. 
~ 4 000 Ugunsdzēsības signalizācijas sistēmas projekta izstrāde
~ 7 000 Ugunsdzēsības panelis un tā uzstādīšana
~ 23 441 Ugunsdzēsības detektoru, sirēnu un pogu izbūve
~ 3 000 Esošo iekārtu demontāža</t>
  </si>
  <si>
    <t>Aprūpes centra ēkā sanmezgla telpas ir vizuāli un tehniski sliktā stāvoklī un tām ir nepieciešams veikt telpu apdares atjaunošanas darbus. ~ 100 m2 
Apdares atjaunošanas darbi:
~ 10 000 Eur Esošās apdares un durvju demontāžas darbi
~ 2 000 Eur Durvju montāža
~ 25 000 Eur Sienu līdzināšana, gruntēšana, krāsošana, flīzēšana
~ 15 000 Eur Grīdas segumu līdzināšana, seguma ieklāšana
~ 4 000 Eur Griestu apdares atjaunošana 
~ 4 000 Eur Inženiertīklu un elektroinstalācijas (kanalizācijas, ūdensvada cauruļu, elektroinstalācijas pārbūve)
~ 2 057 Eur Apgaismojuma izbūve</t>
  </si>
  <si>
    <t>Aprūpes centra ēkai esošais jumta segums ir tehniski sliktā stāvoklī un ēkā iekļūst mitrums. Nepieciešams veikt jumta seguma nomaiņu.
~ 15 000 Eur Esošā jumta seguma un lietus ūdens tekņu demontāža
~ 112 450 Eur jumta latojuma, antikondensāta plēves un jumta seguma montāža
~ 10 000 Eur Lietus ūdens tekņu un noteku montāža</t>
  </si>
  <si>
    <t>Aprūpes centra ēkā piecas klientu dzīvojamās telpas ir vizuāli un tehniski sliktā stāvoklī un tām ir nepieciešams veikt telpu apdares atjaunošanas darbus. ~ 90 m2 
Apdares atjaunošanas darbi:
~ 3 000 Eur Esošās apdares un durvju demontāžas darbi
~ 2 000 Eur Durvju montāža
~ 10 000 Eur Sienu līdzināšana, gruntēšana, krāsošana, flīzēšana
~ 9 000 Eur Grīdas segumu līdzināšana, seguma ieklāšana
~ 5 353 Eur Griestu apdares atjaunošana 
~ 1 000 Eur Apgaismojuma izbūve</t>
  </si>
  <si>
    <t>Aprūpes centra ēkā klientu dzīvojamās telpas un samnezgli  ir vizuāli un tehniski sliktā stāvoklī un tām ir nepieciešams veikt telpu apdares atjaunošanas darbus. ~ 250 m2 
Apdares atjaunošanas darbi:
~ 15 000 Eur Esošās apdares un durvju demontāžas darbi
~ 3 000 Eur Durvju montāža
~ 25 000 Eur Sienu līdzināšana, gruntēšana, krāsošana, flīzēšana
~ 20 000 Eur Grīdas segumu līdzināšana, seguma ieklāšana
~ 15 000 Eur Griestu apdares atjaunošana 
~ 4 696 Eur Inženiertīklu un elektroinstalācijas (kanalizācijas, ūdensvada cauruļu, elektroinstalācijas pārbūve)
~ 2 000 Eur Apgaismojuma izbūve</t>
  </si>
  <si>
    <t>Aprūpes centra ēkas 5. korpusa pirmā stāva un 3. korpusa 2. stāva telpas un samnezgli  ir vizuāli un tehniski sliktā stāvoklī un tām ir nepieciešams veikt telpu apdares atjaunošanas darbus. ~ 250 m2 
Apdares atjaunošanas darbi:
~ 25 000 Eur Esošās apdares un durvju demontāžas darbi
~ 10 000 Eur Durvju montāža
~ 45 000 Eur Sienu līdzināšana, gruntēšana, krāsošana, flīzēšana
~ 35 000 Eur Grīdas segumu līdzināšana, seguma ieklāšana
~ 25 000 Eur Griestu apdares atjaunošana 
~ 16 595 Eur Inženiertīklu un elektroinstalācijas (kanalizācijas, ūdensvada cauruļu, elektroinstalācijas pārbūve)
~ 2 000 Eur Apgaismojuma izbūve</t>
  </si>
  <si>
    <t>Ēkā, kurā aprūpes centra klientiem notiek nodarbības, telpu apdare ir vizuāli un tehniski sliktā stāvoklī un ir nepieciešams veikt telpu apdares atjaunošanas darbus ~ 150 m2
Apdares atjaunošanas darbi: 
~ 5 000 Eur Esošās apdares un durvju demontāžas darbi
~ 3 000 Eur Durvju montāža
~ 15 000 Eur Sienu līdzināšana, gruntēšana, krāsošana, flīzēšana
~ 15 000 Eur Grīdas segumu līdzināšana, seguma ieklāšana
~ 10 000 Eur Griestu apdares atjaunošana 
~ 10 752 Eur Inženiertīklu un elektroinstalācijas (kanalizācijas, ūdensvada cauruļu, elektroinstalācijas pārbūve)
~ 2 000 Eur Apgaismojuma izbūve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</si>
</sst>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47" x14ac:knownFonts="1">
    <font>
      <sz val="11"/>
      <color theme="1"/>
      <name val="Calibri"/>
      <family val="2"/>
      <scheme val="minor"/>
    </font>
    <font>
      <sz val="11"/>
      <color theme="1"/>
      <name val="Calibri"/>
      <family val="2"/>
      <charset val="186"/>
      <scheme val="minor"/>
    </font>
    <font>
      <sz val="11"/>
      <color theme="1"/>
      <name val="Times New Roman"/>
      <family val="1"/>
      <charset val="186"/>
    </font>
    <font>
      <i/>
      <sz val="11"/>
      <color theme="1"/>
      <name val="Times New Roman"/>
      <family val="1"/>
      <charset val="186"/>
    </font>
    <font>
      <i/>
      <sz val="9"/>
      <color theme="1"/>
      <name val="Times New Roman"/>
      <family val="1"/>
      <charset val="186"/>
    </font>
    <font>
      <sz val="9"/>
      <color theme="1"/>
      <name val="Times New Roman"/>
      <family val="1"/>
      <charset val="186"/>
    </font>
    <font>
      <b/>
      <i/>
      <sz val="9"/>
      <color theme="1"/>
      <name val="Times New Roman"/>
      <family val="1"/>
      <charset val="186"/>
    </font>
    <font>
      <sz val="10"/>
      <color theme="1"/>
      <name val="Times New Roman"/>
      <family val="1"/>
      <charset val="186"/>
    </font>
    <font>
      <sz val="11"/>
      <name val="Times New Roman"/>
      <family val="1"/>
      <charset val="186"/>
    </font>
    <font>
      <b/>
      <sz val="11"/>
      <color theme="1"/>
      <name val="Times New Roman"/>
      <family val="1"/>
      <charset val="186"/>
    </font>
    <font>
      <b/>
      <sz val="11"/>
      <name val="Times New Roman"/>
      <family val="1"/>
      <charset val="186"/>
    </font>
    <font>
      <sz val="9"/>
      <name val="Times New Roman"/>
      <family val="1"/>
      <charset val="186"/>
    </font>
    <font>
      <b/>
      <sz val="11"/>
      <color rgb="FFFF0000"/>
      <name val="Times New Roman"/>
      <family val="1"/>
      <charset val="186"/>
    </font>
    <font>
      <sz val="10"/>
      <name val="Times New Roman"/>
      <family val="1"/>
      <charset val="186"/>
    </font>
    <font>
      <b/>
      <u/>
      <sz val="11"/>
      <color theme="1"/>
      <name val="Times New Roman"/>
      <family val="1"/>
      <charset val="186"/>
    </font>
    <font>
      <i/>
      <sz val="11"/>
      <name val="Times New Roman"/>
      <family val="1"/>
      <charset val="186"/>
    </font>
    <font>
      <sz val="11"/>
      <color rgb="FFFF0000"/>
      <name val="Times New Roman"/>
      <family val="1"/>
      <charset val="186"/>
    </font>
    <font>
      <sz val="11"/>
      <color rgb="FF002060"/>
      <name val="Times New Roman"/>
      <family val="1"/>
      <charset val="186"/>
    </font>
    <font>
      <b/>
      <i/>
      <sz val="9"/>
      <name val="Times New Roman"/>
      <family val="1"/>
      <charset val="186"/>
    </font>
    <font>
      <b/>
      <sz val="16"/>
      <color theme="1"/>
      <name val="Times New Roman"/>
      <family val="1"/>
      <charset val="186"/>
    </font>
    <font>
      <b/>
      <sz val="14"/>
      <name val="Times New Roman"/>
      <family val="1"/>
      <charset val="186"/>
    </font>
    <font>
      <b/>
      <i/>
      <sz val="14"/>
      <name val="Times New Roman"/>
      <family val="1"/>
      <charset val="186"/>
    </font>
    <font>
      <sz val="11"/>
      <color theme="1"/>
      <name val="Calibri"/>
      <family val="2"/>
      <scheme val="minor"/>
    </font>
    <font>
      <b/>
      <sz val="14"/>
      <color theme="1"/>
      <name val="Times New Roman"/>
      <family val="1"/>
      <charset val="186"/>
    </font>
    <font>
      <b/>
      <i/>
      <sz val="11"/>
      <color theme="1"/>
      <name val="Times New Roman"/>
      <family val="1"/>
      <charset val="186"/>
    </font>
    <font>
      <sz val="12"/>
      <color theme="1"/>
      <name val="Times New Roman"/>
      <family val="1"/>
      <charset val="186"/>
    </font>
    <font>
      <sz val="14"/>
      <color theme="1"/>
      <name val="Times New Roman"/>
      <family val="1"/>
      <charset val="186"/>
    </font>
    <font>
      <b/>
      <sz val="12"/>
      <color theme="1"/>
      <name val="Times New Roman"/>
      <family val="1"/>
      <charset val="186"/>
    </font>
    <font>
      <sz val="11"/>
      <color indexed="8"/>
      <name val="Calibri"/>
      <family val="2"/>
      <charset val="186"/>
    </font>
    <font>
      <sz val="10"/>
      <name val="Arial"/>
      <family val="2"/>
      <charset val="186"/>
    </font>
    <font>
      <sz val="10"/>
      <name val="Helv"/>
    </font>
    <font>
      <i/>
      <sz val="11"/>
      <color theme="1"/>
      <name val="Calibri"/>
      <family val="2"/>
      <charset val="186"/>
      <scheme val="minor"/>
    </font>
    <font>
      <b/>
      <sz val="12"/>
      <color rgb="FF000000"/>
      <name val="Times New Roman"/>
      <family val="1"/>
      <charset val="186"/>
    </font>
    <font>
      <b/>
      <sz val="10"/>
      <color rgb="FF000000"/>
      <name val="Times New Roman"/>
      <family val="1"/>
      <charset val="186"/>
    </font>
    <font>
      <b/>
      <i/>
      <sz val="11"/>
      <color rgb="FF000000"/>
      <name val="Times New Roman"/>
      <family val="1"/>
      <charset val="186"/>
    </font>
    <font>
      <b/>
      <sz val="11"/>
      <color rgb="FF000000"/>
      <name val="Times New Roman"/>
      <family val="1"/>
      <charset val="186"/>
    </font>
    <font>
      <b/>
      <i/>
      <sz val="10"/>
      <color theme="1"/>
      <name val="Times New Roman"/>
      <family val="1"/>
      <charset val="186"/>
    </font>
    <font>
      <b/>
      <sz val="12"/>
      <name val="Times New Roman"/>
      <family val="1"/>
      <charset val="186"/>
    </font>
    <font>
      <sz val="10"/>
      <color rgb="FF000000"/>
      <name val="Arial"/>
      <family val="2"/>
      <charset val="186"/>
    </font>
    <font>
      <sz val="10"/>
      <color rgb="FF000000"/>
      <name val="Times New Roman"/>
      <family val="1"/>
      <charset val="186"/>
    </font>
    <font>
      <i/>
      <sz val="10"/>
      <color rgb="FF000000"/>
      <name val="Times New Roman"/>
      <family val="1"/>
      <charset val="186"/>
    </font>
    <font>
      <i/>
      <sz val="10"/>
      <name val="Times New Roman"/>
      <family val="1"/>
      <charset val="186"/>
    </font>
    <font>
      <b/>
      <sz val="10"/>
      <name val="Times New Roman"/>
      <family val="1"/>
      <charset val="186"/>
    </font>
    <font>
      <sz val="12"/>
      <color rgb="FF000000"/>
      <name val="Times New Roman"/>
      <family val="1"/>
      <charset val="186"/>
    </font>
    <font>
      <b/>
      <i/>
      <sz val="12"/>
      <color theme="1"/>
      <name val="Times New Roman"/>
      <family val="1"/>
      <charset val="186"/>
    </font>
    <font>
      <b/>
      <u/>
      <sz val="14"/>
      <color rgb="FFFF0000"/>
      <name val="Times New Roman"/>
      <family val="1"/>
      <charset val="186"/>
    </font>
    <font>
      <b/>
      <u/>
      <sz val="10"/>
      <name val="Times New Roman"/>
      <family val="1"/>
      <charset val="186"/>
    </font>
  </fonts>
  <fills count="10">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D9D9D9"/>
        <bgColor rgb="FFD9D9D9"/>
      </patternFill>
    </fill>
  </fills>
  <borders count="3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43" fontId="22" fillId="0" borderId="0" applyFont="0" applyFill="0" applyBorder="0" applyAlignment="0" applyProtection="0"/>
    <xf numFmtId="0" fontId="28" fillId="0" borderId="0"/>
    <xf numFmtId="0" fontId="29" fillId="0" borderId="0"/>
    <xf numFmtId="0" fontId="29" fillId="0" borderId="0"/>
    <xf numFmtId="0" fontId="29" fillId="0" borderId="0"/>
    <xf numFmtId="0" fontId="1" fillId="0" borderId="0"/>
    <xf numFmtId="0" fontId="1" fillId="0" borderId="0"/>
    <xf numFmtId="0" fontId="1" fillId="0" borderId="0"/>
    <xf numFmtId="0" fontId="22" fillId="0" borderId="0"/>
    <xf numFmtId="0" fontId="30" fillId="0" borderId="0"/>
    <xf numFmtId="0" fontId="38" fillId="0" borderId="0"/>
    <xf numFmtId="0" fontId="38" fillId="0" borderId="0"/>
  </cellStyleXfs>
  <cellXfs count="267">
    <xf numFmtId="0" fontId="0" fillId="0" borderId="0" xfId="0"/>
    <xf numFmtId="0" fontId="2" fillId="0" borderId="0" xfId="0" applyFont="1" applyAlignment="1">
      <alignment vertical="center"/>
    </xf>
    <xf numFmtId="0" fontId="3" fillId="0" borderId="0" xfId="0" applyFont="1"/>
    <xf numFmtId="0" fontId="3" fillId="0" borderId="0" xfId="0" applyFont="1" applyAlignment="1">
      <alignment vertical="center"/>
    </xf>
    <xf numFmtId="3" fontId="2" fillId="2" borderId="2"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0" fontId="2" fillId="0" borderId="0" xfId="0" applyFont="1"/>
    <xf numFmtId="0" fontId="2" fillId="0" borderId="2" xfId="0" applyFont="1" applyBorder="1" applyAlignment="1">
      <alignment horizontal="left" vertical="center"/>
    </xf>
    <xf numFmtId="3" fontId="9" fillId="2" borderId="2" xfId="0" applyNumberFormat="1" applyFont="1" applyFill="1" applyBorder="1" applyAlignment="1">
      <alignment horizontal="center" vertical="center"/>
    </xf>
    <xf numFmtId="0" fontId="2" fillId="0" borderId="0" xfId="0" applyFont="1" applyAlignment="1">
      <alignment horizontal="center"/>
    </xf>
    <xf numFmtId="0" fontId="9" fillId="0" borderId="0" xfId="0" applyFont="1"/>
    <xf numFmtId="4" fontId="2" fillId="0" borderId="0" xfId="0" applyNumberFormat="1" applyFont="1"/>
    <xf numFmtId="3" fontId="7" fillId="0" borderId="2" xfId="0" applyNumberFormat="1" applyFont="1" applyBorder="1" applyAlignment="1">
      <alignment horizontal="center" vertical="center"/>
    </xf>
    <xf numFmtId="0" fontId="2" fillId="0" borderId="2" xfId="0" applyFont="1" applyBorder="1"/>
    <xf numFmtId="0" fontId="2" fillId="0" borderId="2" xfId="0" applyFont="1" applyBorder="1" applyAlignment="1">
      <alignment horizontal="left"/>
    </xf>
    <xf numFmtId="0" fontId="9" fillId="0" borderId="2" xfId="0" applyFont="1" applyBorder="1" applyAlignment="1">
      <alignment horizontal="right"/>
    </xf>
    <xf numFmtId="0" fontId="2" fillId="0" borderId="0" xfId="0" applyFont="1" applyFill="1"/>
    <xf numFmtId="0" fontId="2" fillId="0" borderId="0" xfId="0" applyFont="1" applyFill="1" applyAlignment="1">
      <alignment horizontal="center"/>
    </xf>
    <xf numFmtId="4" fontId="5" fillId="0" borderId="2" xfId="0" applyNumberFormat="1" applyFont="1" applyFill="1" applyBorder="1" applyAlignment="1">
      <alignment horizontal="center" wrapText="1"/>
    </xf>
    <xf numFmtId="4" fontId="6" fillId="0" borderId="2" xfId="0" applyNumberFormat="1" applyFont="1" applyFill="1" applyBorder="1" applyAlignment="1">
      <alignment horizontal="center" wrapText="1"/>
    </xf>
    <xf numFmtId="0" fontId="6" fillId="0" borderId="2" xfId="0" applyFont="1" applyFill="1" applyBorder="1" applyAlignment="1">
      <alignment horizontal="center" wrapText="1"/>
    </xf>
    <xf numFmtId="3" fontId="7" fillId="0" borderId="2" xfId="0" applyNumberFormat="1" applyFont="1" applyFill="1" applyBorder="1" applyAlignment="1">
      <alignment horizontal="center" vertical="center" wrapText="1"/>
    </xf>
    <xf numFmtId="2" fontId="2" fillId="0" borderId="2" xfId="0" applyNumberFormat="1" applyFont="1" applyFill="1" applyBorder="1" applyAlignment="1">
      <alignment horizontal="right"/>
    </xf>
    <xf numFmtId="4" fontId="2" fillId="0" borderId="2" xfId="0" applyNumberFormat="1" applyFont="1" applyFill="1" applyBorder="1" applyAlignment="1">
      <alignment horizontal="right"/>
    </xf>
    <xf numFmtId="2" fontId="9" fillId="0" borderId="2" xfId="0" applyNumberFormat="1" applyFont="1" applyFill="1" applyBorder="1" applyAlignment="1">
      <alignment horizontal="center"/>
    </xf>
    <xf numFmtId="4" fontId="9" fillId="0" borderId="2" xfId="0" applyNumberFormat="1" applyFont="1" applyFill="1" applyBorder="1" applyAlignment="1">
      <alignment horizontal="right"/>
    </xf>
    <xf numFmtId="3" fontId="14" fillId="0" borderId="2" xfId="0" applyNumberFormat="1" applyFont="1" applyFill="1" applyBorder="1" applyAlignment="1">
      <alignment horizontal="right"/>
    </xf>
    <xf numFmtId="3" fontId="2" fillId="0" borderId="2" xfId="0" applyNumberFormat="1" applyFont="1" applyFill="1" applyBorder="1" applyAlignment="1">
      <alignment horizontal="center"/>
    </xf>
    <xf numFmtId="3" fontId="9" fillId="0" borderId="2" xfId="0" applyNumberFormat="1" applyFont="1" applyFill="1" applyBorder="1" applyAlignment="1">
      <alignment horizontal="center"/>
    </xf>
    <xf numFmtId="3" fontId="2" fillId="0" borderId="0" xfId="0" applyNumberFormat="1" applyFont="1"/>
    <xf numFmtId="3" fontId="9" fillId="0" borderId="2" xfId="0" applyNumberFormat="1" applyFont="1" applyFill="1" applyBorder="1" applyAlignment="1">
      <alignment horizontal="right"/>
    </xf>
    <xf numFmtId="0" fontId="9" fillId="0" borderId="0" xfId="0" applyFont="1" applyBorder="1" applyAlignment="1">
      <alignment horizontal="right"/>
    </xf>
    <xf numFmtId="0" fontId="8" fillId="0" borderId="0" xfId="0" applyFont="1"/>
    <xf numFmtId="3" fontId="9" fillId="0" borderId="0" xfId="0" applyNumberFormat="1" applyFont="1"/>
    <xf numFmtId="3" fontId="12" fillId="0" borderId="0" xfId="0" applyNumberFormat="1" applyFont="1" applyFill="1" applyBorder="1" applyAlignment="1">
      <alignment horizontal="center" vertical="center"/>
    </xf>
    <xf numFmtId="0" fontId="17" fillId="0" borderId="0" xfId="0" applyFont="1"/>
    <xf numFmtId="0" fontId="9" fillId="0" borderId="0" xfId="0" applyFont="1" applyFill="1" applyBorder="1" applyAlignment="1">
      <alignment horizontal="right"/>
    </xf>
    <xf numFmtId="3" fontId="9" fillId="0" borderId="0" xfId="0" applyNumberFormat="1" applyFont="1" applyFill="1" applyBorder="1" applyAlignment="1">
      <alignment horizontal="center" vertical="center"/>
    </xf>
    <xf numFmtId="3" fontId="2" fillId="0" borderId="0" xfId="0" applyNumberFormat="1" applyFont="1" applyFill="1" applyAlignment="1">
      <alignment horizontal="center"/>
    </xf>
    <xf numFmtId="0" fontId="17" fillId="0" borderId="0" xfId="0" applyFont="1" applyFill="1"/>
    <xf numFmtId="3" fontId="10" fillId="0" borderId="0" xfId="0" applyNumberFormat="1" applyFont="1" applyFill="1" applyBorder="1" applyAlignment="1">
      <alignment horizontal="center" vertical="center"/>
    </xf>
    <xf numFmtId="3" fontId="10" fillId="0" borderId="0" xfId="0" applyNumberFormat="1" applyFont="1" applyFill="1" applyBorder="1" applyAlignment="1">
      <alignment horizontal="right" vertical="center"/>
    </xf>
    <xf numFmtId="3" fontId="15" fillId="0" borderId="0" xfId="0" applyNumberFormat="1" applyFont="1" applyFill="1" applyBorder="1" applyAlignment="1">
      <alignment horizontal="center" vertical="center"/>
    </xf>
    <xf numFmtId="3" fontId="15" fillId="0"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4" fontId="16" fillId="0" borderId="0" xfId="0" applyNumberFormat="1" applyFont="1" applyFill="1"/>
    <xf numFmtId="4" fontId="2" fillId="0" borderId="0" xfId="0" applyNumberFormat="1" applyFont="1" applyFill="1"/>
    <xf numFmtId="4" fontId="11" fillId="0" borderId="2" xfId="0" applyNumberFormat="1" applyFont="1" applyFill="1" applyBorder="1" applyAlignment="1">
      <alignment horizontal="center" wrapText="1"/>
    </xf>
    <xf numFmtId="0" fontId="11" fillId="0" borderId="2" xfId="0" applyFont="1" applyFill="1" applyBorder="1" applyAlignment="1">
      <alignment horizontal="center" wrapText="1"/>
    </xf>
    <xf numFmtId="4" fontId="18" fillId="0" borderId="2" xfId="0" applyNumberFormat="1" applyFont="1" applyFill="1" applyBorder="1" applyAlignment="1">
      <alignment horizontal="center" wrapText="1"/>
    </xf>
    <xf numFmtId="0" fontId="18" fillId="0" borderId="2" xfId="0" applyFont="1" applyFill="1" applyBorder="1" applyAlignment="1">
      <alignment horizontal="center" wrapText="1"/>
    </xf>
    <xf numFmtId="3" fontId="13" fillId="0" borderId="2" xfId="0" applyNumberFormat="1" applyFont="1" applyFill="1" applyBorder="1" applyAlignment="1">
      <alignment horizontal="center" vertical="center" wrapText="1"/>
    </xf>
    <xf numFmtId="3" fontId="14" fillId="0" borderId="0" xfId="0" applyNumberFormat="1" applyFont="1" applyFill="1" applyBorder="1" applyAlignment="1">
      <alignment horizontal="right" vertical="center"/>
    </xf>
    <xf numFmtId="4" fontId="2" fillId="2" borderId="2" xfId="0" applyNumberFormat="1" applyFont="1" applyFill="1" applyBorder="1" applyAlignment="1">
      <alignment horizontal="right" vertical="center"/>
    </xf>
    <xf numFmtId="3" fontId="4" fillId="0" borderId="0" xfId="0" applyNumberFormat="1" applyFont="1" applyFill="1" applyBorder="1" applyAlignment="1">
      <alignment horizontal="left" vertical="center"/>
    </xf>
    <xf numFmtId="0" fontId="20" fillId="0" borderId="0" xfId="0" applyFont="1" applyFill="1" applyAlignment="1">
      <alignment horizontal="right"/>
    </xf>
    <xf numFmtId="0" fontId="2" fillId="0" borderId="0" xfId="0" applyFont="1" applyBorder="1" applyAlignment="1">
      <alignment horizontal="right"/>
    </xf>
    <xf numFmtId="3" fontId="2" fillId="0" borderId="0" xfId="0" applyNumberFormat="1" applyFont="1" applyFill="1" applyBorder="1" applyAlignment="1">
      <alignment horizontal="center" vertical="center"/>
    </xf>
    <xf numFmtId="3" fontId="16" fillId="0" borderId="0" xfId="0" applyNumberFormat="1" applyFont="1" applyFill="1" applyBorder="1" applyAlignment="1">
      <alignment horizontal="center" vertical="center"/>
    </xf>
    <xf numFmtId="0" fontId="13" fillId="0" borderId="0" xfId="0" applyFont="1"/>
    <xf numFmtId="0" fontId="2" fillId="0" borderId="0" xfId="0" applyFont="1" applyAlignment="1">
      <alignment horizontal="center" vertical="center"/>
    </xf>
    <xf numFmtId="0" fontId="16" fillId="0" borderId="0" xfId="0" applyFont="1" applyAlignment="1">
      <alignment horizontal="center" vertical="center"/>
    </xf>
    <xf numFmtId="3" fontId="2" fillId="0" borderId="0" xfId="0" applyNumberFormat="1" applyFont="1" applyAlignment="1">
      <alignment horizontal="center" vertical="center"/>
    </xf>
    <xf numFmtId="0" fontId="9" fillId="3" borderId="2" xfId="0" applyFont="1" applyFill="1" applyBorder="1" applyAlignment="1">
      <alignment horizontal="center" vertical="center" wrapText="1"/>
    </xf>
    <xf numFmtId="0" fontId="9" fillId="3" borderId="2" xfId="0" applyFont="1" applyFill="1" applyBorder="1" applyAlignment="1">
      <alignment horizontal="center" vertical="center"/>
    </xf>
    <xf numFmtId="0" fontId="10" fillId="3" borderId="2" xfId="0" applyFont="1" applyFill="1" applyBorder="1" applyAlignment="1">
      <alignment horizontal="center" vertical="center"/>
    </xf>
    <xf numFmtId="3" fontId="9" fillId="3" borderId="2" xfId="0" applyNumberFormat="1" applyFont="1" applyFill="1" applyBorder="1" applyAlignment="1">
      <alignment horizontal="center" vertical="center" wrapText="1"/>
    </xf>
    <xf numFmtId="0" fontId="8" fillId="4" borderId="2" xfId="0" applyFont="1" applyFill="1" applyBorder="1" applyAlignment="1">
      <alignment horizontal="center" vertical="center"/>
    </xf>
    <xf numFmtId="0" fontId="15" fillId="0" borderId="2" xfId="0" applyFont="1" applyBorder="1" applyAlignment="1">
      <alignment horizontal="center" vertical="center"/>
    </xf>
    <xf numFmtId="0" fontId="13" fillId="0" borderId="2" xfId="0" applyFont="1" applyBorder="1" applyAlignment="1">
      <alignment horizontal="left" vertical="center" wrapText="1"/>
    </xf>
    <xf numFmtId="0" fontId="8" fillId="0" borderId="2" xfId="0" applyFont="1" applyBorder="1" applyAlignment="1">
      <alignment horizontal="center" vertical="center" wrapText="1"/>
    </xf>
    <xf numFmtId="3" fontId="8" fillId="0" borderId="2" xfId="0" applyNumberFormat="1" applyFont="1" applyFill="1" applyBorder="1" applyAlignment="1">
      <alignment horizontal="center" vertical="center"/>
    </xf>
    <xf numFmtId="3" fontId="8"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3" fontId="0" fillId="0" borderId="0" xfId="0" applyNumberFormat="1"/>
    <xf numFmtId="3" fontId="9"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15" fillId="5" borderId="2" xfId="0" applyFont="1" applyFill="1" applyBorder="1" applyAlignment="1">
      <alignment horizontal="center" vertical="center"/>
    </xf>
    <xf numFmtId="0" fontId="13" fillId="5" borderId="2" xfId="0" applyFont="1" applyFill="1" applyBorder="1" applyAlignment="1">
      <alignment horizontal="left" vertical="center" wrapText="1"/>
    </xf>
    <xf numFmtId="0" fontId="8" fillId="5" borderId="2" xfId="0" applyFont="1" applyFill="1" applyBorder="1" applyAlignment="1">
      <alignment horizontal="center" vertical="center" wrapText="1"/>
    </xf>
    <xf numFmtId="3" fontId="8" fillId="5" borderId="2" xfId="0" applyNumberFormat="1" applyFont="1" applyFill="1" applyBorder="1" applyAlignment="1">
      <alignment horizontal="center" vertical="center"/>
    </xf>
    <xf numFmtId="0" fontId="8" fillId="6" borderId="2" xfId="0" applyFont="1" applyFill="1" applyBorder="1" applyAlignment="1">
      <alignment horizontal="center" vertical="center"/>
    </xf>
    <xf numFmtId="0" fontId="15" fillId="6" borderId="2" xfId="0" applyFont="1" applyFill="1" applyBorder="1" applyAlignment="1">
      <alignment horizontal="center" vertical="center"/>
    </xf>
    <xf numFmtId="0" fontId="13" fillId="6" borderId="2" xfId="0" applyFont="1" applyFill="1" applyBorder="1" applyAlignment="1">
      <alignment horizontal="left" vertical="center" wrapText="1"/>
    </xf>
    <xf numFmtId="3" fontId="8" fillId="6" borderId="2" xfId="0" applyNumberFormat="1" applyFont="1" applyFill="1" applyBorder="1" applyAlignment="1">
      <alignment horizontal="center" vertical="center"/>
    </xf>
    <xf numFmtId="0" fontId="8" fillId="6" borderId="2" xfId="0" applyFont="1" applyFill="1" applyBorder="1" applyAlignment="1">
      <alignment horizontal="center" vertical="center" wrapText="1"/>
    </xf>
    <xf numFmtId="3" fontId="8" fillId="0" borderId="2" xfId="0" applyNumberFormat="1" applyFont="1" applyBorder="1" applyAlignment="1">
      <alignment horizontal="center" vertical="center"/>
    </xf>
    <xf numFmtId="0" fontId="8" fillId="6" borderId="2" xfId="0" applyFont="1" applyFill="1" applyBorder="1" applyAlignment="1">
      <alignment horizontal="left" vertical="center" wrapText="1"/>
    </xf>
    <xf numFmtId="3" fontId="8" fillId="6" borderId="2" xfId="0" applyNumberFormat="1" applyFont="1" applyFill="1" applyBorder="1" applyAlignment="1">
      <alignment horizontal="center" vertical="center" wrapText="1"/>
    </xf>
    <xf numFmtId="3" fontId="8" fillId="5" borderId="2" xfId="0" applyNumberFormat="1" applyFont="1" applyFill="1" applyBorder="1" applyAlignment="1">
      <alignment horizontal="center" vertical="center" wrapText="1"/>
    </xf>
    <xf numFmtId="0" fontId="8" fillId="0" borderId="2" xfId="0" applyFont="1" applyBorder="1" applyAlignment="1">
      <alignment horizontal="center" vertical="center"/>
    </xf>
    <xf numFmtId="0" fontId="8" fillId="0" borderId="2" xfId="0" applyFont="1" applyBorder="1" applyAlignment="1">
      <alignment horizontal="left" vertical="center" wrapText="1"/>
    </xf>
    <xf numFmtId="0" fontId="15"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2" xfId="0" applyFont="1" applyBorder="1" applyAlignment="1">
      <alignment vertical="center"/>
    </xf>
    <xf numFmtId="0" fontId="13" fillId="0" borderId="8" xfId="0" applyFont="1" applyBorder="1" applyAlignment="1">
      <alignment horizontal="left" vertical="center" wrapText="1"/>
    </xf>
    <xf numFmtId="0" fontId="24" fillId="0" borderId="2" xfId="0" applyFont="1" applyBorder="1" applyAlignment="1">
      <alignment horizontal="center" vertical="center"/>
    </xf>
    <xf numFmtId="0" fontId="3" fillId="6" borderId="2" xfId="0" applyFont="1" applyFill="1" applyBorder="1" applyAlignment="1">
      <alignment vertical="center" wrapText="1"/>
    </xf>
    <xf numFmtId="4" fontId="3" fillId="6" borderId="2" xfId="0" applyNumberFormat="1" applyFont="1" applyFill="1" applyBorder="1" applyAlignment="1">
      <alignment horizontal="center" vertical="center"/>
    </xf>
    <xf numFmtId="0" fontId="3" fillId="0" borderId="2" xfId="0" applyFont="1" applyBorder="1" applyAlignment="1">
      <alignment vertical="center" wrapText="1"/>
    </xf>
    <xf numFmtId="4" fontId="3" fillId="0" borderId="2" xfId="0" applyNumberFormat="1" applyFont="1" applyBorder="1" applyAlignment="1">
      <alignment horizontal="center" vertical="center"/>
    </xf>
    <xf numFmtId="0" fontId="3" fillId="5" borderId="2" xfId="0" applyFont="1" applyFill="1" applyBorder="1" applyAlignment="1">
      <alignment vertical="center" wrapText="1"/>
    </xf>
    <xf numFmtId="4" fontId="3" fillId="5" borderId="2" xfId="0" applyNumberFormat="1" applyFont="1" applyFill="1" applyBorder="1" applyAlignment="1">
      <alignment horizontal="center" vertical="center"/>
    </xf>
    <xf numFmtId="0" fontId="24" fillId="0" borderId="2" xfId="0" applyFont="1" applyBorder="1" applyAlignment="1">
      <alignment horizontal="center" vertical="center" wrapText="1"/>
    </xf>
    <xf numFmtId="4" fontId="9" fillId="0" borderId="2" xfId="0" applyNumberFormat="1" applyFont="1" applyBorder="1" applyAlignment="1">
      <alignment horizontal="center" vertical="center" wrapText="1"/>
    </xf>
    <xf numFmtId="4" fontId="0" fillId="0" borderId="0" xfId="0" applyNumberFormat="1"/>
    <xf numFmtId="0" fontId="25" fillId="0" borderId="0" xfId="0" applyFont="1"/>
    <xf numFmtId="0" fontId="26" fillId="0" borderId="0" xfId="0" applyFont="1" applyAlignment="1">
      <alignment horizontal="center" vertical="center"/>
    </xf>
    <xf numFmtId="0" fontId="26" fillId="0" borderId="0" xfId="0" applyFont="1"/>
    <xf numFmtId="4" fontId="26" fillId="0" borderId="0" xfId="0" applyNumberFormat="1" applyFont="1"/>
    <xf numFmtId="0" fontId="2" fillId="0" borderId="25" xfId="0" applyFont="1" applyBorder="1"/>
    <xf numFmtId="3" fontId="2" fillId="0" borderId="25" xfId="0" applyNumberFormat="1" applyFont="1" applyBorder="1"/>
    <xf numFmtId="3" fontId="2" fillId="0" borderId="15" xfId="0" applyNumberFormat="1" applyFont="1" applyBorder="1"/>
    <xf numFmtId="3" fontId="2" fillId="0" borderId="2" xfId="0" applyNumberFormat="1" applyFont="1" applyBorder="1"/>
    <xf numFmtId="3" fontId="2" fillId="0" borderId="26" xfId="0" applyNumberFormat="1" applyFont="1" applyBorder="1"/>
    <xf numFmtId="0" fontId="9" fillId="6" borderId="27" xfId="0" applyFont="1" applyFill="1" applyBorder="1"/>
    <xf numFmtId="3" fontId="9" fillId="6" borderId="27" xfId="0" applyNumberFormat="1" applyFont="1" applyFill="1" applyBorder="1"/>
    <xf numFmtId="3" fontId="9" fillId="6" borderId="22" xfId="0" applyNumberFormat="1" applyFont="1" applyFill="1" applyBorder="1"/>
    <xf numFmtId="0" fontId="2" fillId="0" borderId="2" xfId="0" applyFont="1" applyBorder="1" applyAlignment="1">
      <alignment wrapText="1"/>
    </xf>
    <xf numFmtId="0" fontId="2" fillId="0" borderId="3" xfId="0" applyFont="1" applyBorder="1"/>
    <xf numFmtId="3" fontId="2" fillId="0" borderId="3" xfId="0" applyNumberFormat="1" applyFont="1" applyBorder="1"/>
    <xf numFmtId="0" fontId="2" fillId="0" borderId="25" xfId="0" applyFont="1" applyBorder="1" applyAlignment="1">
      <alignment wrapText="1"/>
    </xf>
    <xf numFmtId="3" fontId="9" fillId="6" borderId="30" xfId="0" applyNumberFormat="1" applyFont="1" applyFill="1" applyBorder="1"/>
    <xf numFmtId="3" fontId="9" fillId="6" borderId="31" xfId="0" applyNumberFormat="1" applyFont="1" applyFill="1" applyBorder="1"/>
    <xf numFmtId="0" fontId="31" fillId="0" borderId="0" xfId="0" applyFont="1"/>
    <xf numFmtId="0" fontId="10" fillId="0" borderId="0" xfId="0" applyFont="1"/>
    <xf numFmtId="0" fontId="0" fillId="0" borderId="0" xfId="0" applyAlignment="1">
      <alignment vertical="center"/>
    </xf>
    <xf numFmtId="0" fontId="36" fillId="8" borderId="2" xfId="0" applyFont="1" applyFill="1" applyBorder="1" applyAlignment="1">
      <alignment horizontal="center" vertical="center" wrapText="1"/>
    </xf>
    <xf numFmtId="0" fontId="24" fillId="8" borderId="2" xfId="0" applyFont="1" applyFill="1" applyBorder="1" applyAlignment="1">
      <alignment horizontal="center" vertical="center" wrapText="1"/>
    </xf>
    <xf numFmtId="0" fontId="37" fillId="0" borderId="2" xfId="0" applyFont="1" applyBorder="1" applyAlignment="1">
      <alignment horizontal="right" vertical="center" wrapText="1"/>
    </xf>
    <xf numFmtId="0" fontId="37" fillId="0" borderId="2" xfId="0" applyFont="1" applyBorder="1" applyAlignment="1">
      <alignment horizontal="left" vertical="center" wrapText="1" shrinkToFit="1"/>
    </xf>
    <xf numFmtId="0" fontId="37" fillId="0" borderId="2" xfId="0" applyFont="1" applyBorder="1" applyAlignment="1">
      <alignment horizontal="center" vertical="center" wrapText="1" shrinkToFit="1"/>
    </xf>
    <xf numFmtId="4" fontId="2" fillId="0" borderId="2" xfId="0" applyNumberFormat="1" applyFont="1" applyBorder="1" applyAlignment="1">
      <alignment vertical="center"/>
    </xf>
    <xf numFmtId="4" fontId="9" fillId="0" borderId="2" xfId="0" applyNumberFormat="1" applyFont="1" applyBorder="1"/>
    <xf numFmtId="0" fontId="0" fillId="8" borderId="2" xfId="0" applyFill="1" applyBorder="1"/>
    <xf numFmtId="0" fontId="32" fillId="9" borderId="2" xfId="0" applyFont="1" applyFill="1" applyBorder="1" applyAlignment="1">
      <alignment horizontal="right" vertical="center" wrapText="1"/>
    </xf>
    <xf numFmtId="0" fontId="32" fillId="9" borderId="2" xfId="0" applyFont="1" applyFill="1" applyBorder="1" applyAlignment="1">
      <alignment horizontal="center" vertical="center" wrapText="1"/>
    </xf>
    <xf numFmtId="0" fontId="9" fillId="8" borderId="2" xfId="0" applyFont="1" applyFill="1" applyBorder="1" applyAlignment="1">
      <alignment horizontal="center" vertical="center"/>
    </xf>
    <xf numFmtId="4" fontId="9" fillId="8" borderId="2" xfId="0" applyNumberFormat="1" applyFont="1" applyFill="1" applyBorder="1" applyAlignment="1">
      <alignment horizontal="center" vertical="center"/>
    </xf>
    <xf numFmtId="4" fontId="12" fillId="8" borderId="2" xfId="0" applyNumberFormat="1" applyFont="1" applyFill="1" applyBorder="1"/>
    <xf numFmtId="4" fontId="37" fillId="0" borderId="2" xfId="0" applyNumberFormat="1" applyFont="1" applyBorder="1" applyAlignment="1">
      <alignment horizontal="center" vertical="center" wrapText="1" shrinkToFit="1"/>
    </xf>
    <xf numFmtId="4" fontId="32" fillId="9" borderId="2" xfId="0" applyNumberFormat="1" applyFont="1" applyFill="1" applyBorder="1" applyAlignment="1">
      <alignment horizontal="center" vertical="center" wrapText="1"/>
    </xf>
    <xf numFmtId="0" fontId="8" fillId="0" borderId="0" xfId="0" applyFont="1" applyFill="1" applyBorder="1" applyAlignment="1">
      <alignment horizontal="left" vertical="center" shrinkToFit="1"/>
    </xf>
    <xf numFmtId="0" fontId="2" fillId="0" borderId="0" xfId="0" applyFont="1" applyAlignment="1">
      <alignment horizontal="right"/>
    </xf>
    <xf numFmtId="0" fontId="39" fillId="0" borderId="0" xfId="11" applyFont="1"/>
    <xf numFmtId="0" fontId="39" fillId="4" borderId="2" xfId="11" applyFont="1" applyFill="1" applyBorder="1" applyAlignment="1">
      <alignment horizontal="center" vertical="center" wrapText="1"/>
    </xf>
    <xf numFmtId="0" fontId="13" fillId="4" borderId="2" xfId="11" applyFont="1" applyFill="1" applyBorder="1" applyAlignment="1">
      <alignment horizontal="center" vertical="center" wrapText="1"/>
    </xf>
    <xf numFmtId="0" fontId="39" fillId="0" borderId="0" xfId="11" applyFont="1" applyAlignment="1">
      <alignment horizontal="center" vertical="center"/>
    </xf>
    <xf numFmtId="0" fontId="39" fillId="0" borderId="2" xfId="11" applyFont="1" applyFill="1" applyBorder="1" applyAlignment="1">
      <alignment horizontal="center" vertical="center" wrapText="1"/>
    </xf>
    <xf numFmtId="0" fontId="13" fillId="0" borderId="2" xfId="11" applyFont="1" applyFill="1" applyBorder="1" applyAlignment="1">
      <alignment horizontal="center" vertical="center" wrapText="1"/>
    </xf>
    <xf numFmtId="0" fontId="39" fillId="0" borderId="2" xfId="11" applyFont="1" applyBorder="1" applyAlignment="1">
      <alignment horizontal="center"/>
    </xf>
    <xf numFmtId="3" fontId="39" fillId="0" borderId="2" xfId="11" applyNumberFormat="1" applyFont="1" applyBorder="1"/>
    <xf numFmtId="0" fontId="39" fillId="0" borderId="2" xfId="11" applyFont="1" applyBorder="1"/>
    <xf numFmtId="164" fontId="39" fillId="0" borderId="2" xfId="11" applyNumberFormat="1" applyFont="1" applyBorder="1" applyAlignment="1">
      <alignment horizontal="center"/>
    </xf>
    <xf numFmtId="10" fontId="13" fillId="0" borderId="2" xfId="11" applyNumberFormat="1" applyFont="1" applyFill="1" applyBorder="1"/>
    <xf numFmtId="3" fontId="13" fillId="0" borderId="2" xfId="11" applyNumberFormat="1" applyFont="1" applyBorder="1"/>
    <xf numFmtId="0" fontId="33" fillId="0" borderId="2" xfId="11" applyFont="1" applyBorder="1" applyAlignment="1">
      <alignment horizontal="center"/>
    </xf>
    <xf numFmtId="3" fontId="33" fillId="0" borderId="2" xfId="11" applyNumberFormat="1" applyFont="1" applyBorder="1"/>
    <xf numFmtId="0" fontId="33" fillId="0" borderId="2" xfId="11" applyFont="1" applyBorder="1"/>
    <xf numFmtId="164" fontId="33" fillId="0" borderId="2" xfId="11" applyNumberFormat="1" applyFont="1" applyBorder="1" applyAlignment="1">
      <alignment horizontal="center"/>
    </xf>
    <xf numFmtId="10" fontId="42" fillId="0" borderId="2" xfId="11" applyNumberFormat="1" applyFont="1" applyFill="1" applyBorder="1"/>
    <xf numFmtId="3" fontId="42" fillId="0" borderId="2" xfId="11" applyNumberFormat="1" applyFont="1" applyBorder="1"/>
    <xf numFmtId="0" fontId="33" fillId="0" borderId="0" xfId="11" applyFont="1"/>
    <xf numFmtId="0" fontId="40" fillId="0" borderId="0" xfId="11" applyFont="1"/>
    <xf numFmtId="0" fontId="33" fillId="0" borderId="2" xfId="12" applyFont="1" applyFill="1" applyBorder="1"/>
    <xf numFmtId="3" fontId="33" fillId="0" borderId="2" xfId="12" applyNumberFormat="1" applyFont="1" applyFill="1" applyBorder="1"/>
    <xf numFmtId="2" fontId="33" fillId="0" borderId="2" xfId="12" applyNumberFormat="1" applyFont="1" applyFill="1" applyBorder="1"/>
    <xf numFmtId="0" fontId="40" fillId="0" borderId="2" xfId="12" applyFont="1" applyFill="1" applyBorder="1" applyAlignment="1">
      <alignment horizontal="right"/>
    </xf>
    <xf numFmtId="0" fontId="39" fillId="0" borderId="2" xfId="12" applyFont="1" applyFill="1" applyBorder="1"/>
    <xf numFmtId="0" fontId="40" fillId="0" borderId="2" xfId="12" applyFont="1" applyFill="1" applyBorder="1" applyAlignment="1">
      <alignment wrapText="1"/>
    </xf>
    <xf numFmtId="3" fontId="40" fillId="0" borderId="2" xfId="12" applyNumberFormat="1" applyFont="1" applyFill="1" applyBorder="1"/>
    <xf numFmtId="2" fontId="40" fillId="0" borderId="2" xfId="12" applyNumberFormat="1" applyFont="1" applyFill="1" applyBorder="1"/>
    <xf numFmtId="0" fontId="43" fillId="0" borderId="0" xfId="11" applyFont="1"/>
    <xf numFmtId="0" fontId="39" fillId="0" borderId="0" xfId="11" applyFont="1" applyAlignment="1">
      <alignment horizontal="right"/>
    </xf>
    <xf numFmtId="3" fontId="12" fillId="0" borderId="2" xfId="0" applyNumberFormat="1" applyFont="1" applyFill="1" applyBorder="1" applyAlignment="1">
      <alignment horizontal="center" vertical="center"/>
    </xf>
    <xf numFmtId="0" fontId="25" fillId="0" borderId="0" xfId="0" applyFont="1" applyFill="1" applyBorder="1" applyAlignment="1">
      <alignment horizontal="left"/>
    </xf>
    <xf numFmtId="3" fontId="25" fillId="0" borderId="0" xfId="0" applyNumberFormat="1" applyFont="1" applyFill="1" applyBorder="1" applyAlignment="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5" borderId="2" xfId="0" applyFont="1" applyFill="1" applyBorder="1" applyAlignment="1">
      <alignment horizontal="center"/>
    </xf>
    <xf numFmtId="4" fontId="9" fillId="5" borderId="2" xfId="0" applyNumberFormat="1" applyFont="1" applyFill="1" applyBorder="1" applyAlignment="1">
      <alignment horizontal="center"/>
    </xf>
    <xf numFmtId="4" fontId="2" fillId="0" borderId="2" xfId="0" applyNumberFormat="1" applyFont="1" applyBorder="1"/>
    <xf numFmtId="9" fontId="2" fillId="0" borderId="2" xfId="0" applyNumberFormat="1" applyFont="1" applyBorder="1"/>
    <xf numFmtId="4" fontId="9" fillId="5" borderId="2" xfId="0" applyNumberFormat="1" applyFont="1" applyFill="1" applyBorder="1" applyAlignment="1">
      <alignment horizontal="center" vertical="center"/>
    </xf>
    <xf numFmtId="3" fontId="26" fillId="0" borderId="0" xfId="0" applyNumberFormat="1" applyFont="1" applyFill="1"/>
    <xf numFmtId="3" fontId="45" fillId="0" borderId="2" xfId="0" applyNumberFormat="1" applyFont="1" applyFill="1" applyBorder="1" applyAlignment="1">
      <alignment horizontal="center" vertical="center"/>
    </xf>
    <xf numFmtId="3" fontId="39" fillId="0" borderId="0" xfId="11" applyNumberFormat="1" applyFont="1"/>
    <xf numFmtId="0" fontId="46" fillId="0" borderId="0" xfId="11" applyFont="1"/>
    <xf numFmtId="3" fontId="41" fillId="0" borderId="2" xfId="12" applyNumberFormat="1" applyFont="1" applyFill="1" applyBorder="1"/>
    <xf numFmtId="4" fontId="2" fillId="0" borderId="0" xfId="0" applyNumberFormat="1" applyFont="1" applyAlignment="1">
      <alignment horizontal="center" vertical="center"/>
    </xf>
    <xf numFmtId="0" fontId="2" fillId="0" borderId="2" xfId="0" applyFont="1" applyFill="1" applyBorder="1" applyAlignment="1">
      <alignment horizontal="justify" wrapText="1"/>
    </xf>
    <xf numFmtId="0" fontId="0" fillId="0" borderId="2" xfId="0" applyBorder="1" applyAlignment="1">
      <alignment horizontal="justify" wrapText="1"/>
    </xf>
    <xf numFmtId="0" fontId="3" fillId="0" borderId="0" xfId="0" applyFont="1" applyAlignment="1">
      <alignment horizontal="justify" wrapText="1"/>
    </xf>
    <xf numFmtId="0" fontId="19" fillId="2" borderId="4" xfId="0" applyFont="1" applyFill="1" applyBorder="1" applyAlignment="1">
      <alignment horizontal="center" vertical="center"/>
    </xf>
    <xf numFmtId="0" fontId="3" fillId="0" borderId="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 xfId="0" applyFont="1" applyBorder="1" applyAlignment="1">
      <alignment horizontal="center" wrapText="1"/>
    </xf>
    <xf numFmtId="0" fontId="4" fillId="0" borderId="1" xfId="0" applyFont="1" applyBorder="1" applyAlignment="1">
      <alignment horizontal="center"/>
    </xf>
    <xf numFmtId="0" fontId="4" fillId="0" borderId="3" xfId="0" applyFont="1" applyBorder="1" applyAlignment="1">
      <alignment horizont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9" fillId="3" borderId="7" xfId="0" applyFont="1" applyFill="1" applyBorder="1" applyAlignment="1">
      <alignment horizontal="right" vertical="center"/>
    </xf>
    <xf numFmtId="0" fontId="9" fillId="3" borderId="8" xfId="0" applyFont="1" applyFill="1" applyBorder="1" applyAlignment="1">
      <alignment horizontal="right" vertical="center"/>
    </xf>
    <xf numFmtId="0" fontId="9" fillId="3" borderId="9" xfId="0" applyFont="1" applyFill="1" applyBorder="1" applyAlignment="1">
      <alignment horizontal="right" vertical="center"/>
    </xf>
    <xf numFmtId="0" fontId="3" fillId="0" borderId="0" xfId="0" applyFont="1" applyAlignment="1">
      <alignment horizontal="justify"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23" fillId="0" borderId="0" xfId="0" applyFont="1" applyAlignment="1">
      <alignment horizontal="center" vertical="center"/>
    </xf>
    <xf numFmtId="0" fontId="2" fillId="6" borderId="14" xfId="0" applyFont="1" applyFill="1" applyBorder="1" applyAlignment="1">
      <alignment horizontal="center" vertical="center" wrapText="1"/>
    </xf>
    <xf numFmtId="0" fontId="2" fillId="6" borderId="18"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44" fillId="0" borderId="0" xfId="0" applyFont="1" applyAlignment="1">
      <alignment horizontal="center"/>
    </xf>
    <xf numFmtId="0" fontId="27" fillId="0" borderId="0" xfId="0" applyFont="1" applyAlignment="1">
      <alignment horizontal="center"/>
    </xf>
    <xf numFmtId="0" fontId="9" fillId="7" borderId="14" xfId="0" applyFont="1" applyFill="1" applyBorder="1" applyAlignment="1">
      <alignment horizontal="center" vertical="center"/>
    </xf>
    <xf numFmtId="0" fontId="9" fillId="7" borderId="18" xfId="0" applyFont="1" applyFill="1" applyBorder="1" applyAlignment="1">
      <alignment horizontal="center" vertical="center"/>
    </xf>
    <xf numFmtId="0" fontId="9" fillId="7" borderId="21" xfId="0" applyFont="1" applyFill="1" applyBorder="1" applyAlignment="1">
      <alignment horizontal="center" vertical="center"/>
    </xf>
    <xf numFmtId="0" fontId="9" fillId="7" borderId="15" xfId="0" applyFont="1" applyFill="1" applyBorder="1" applyAlignment="1">
      <alignment horizontal="center" vertical="center"/>
    </xf>
    <xf numFmtId="0" fontId="9" fillId="7" borderId="19" xfId="0" applyFont="1" applyFill="1" applyBorder="1" applyAlignment="1">
      <alignment horizontal="center" vertical="center"/>
    </xf>
    <xf numFmtId="0" fontId="9" fillId="7" borderId="22" xfId="0" applyFont="1" applyFill="1" applyBorder="1" applyAlignment="1">
      <alignment horizontal="center" vertical="center"/>
    </xf>
    <xf numFmtId="0" fontId="9" fillId="7" borderId="14" xfId="0" applyFont="1" applyFill="1" applyBorder="1" applyAlignment="1">
      <alignment horizontal="center" vertical="center" wrapText="1"/>
    </xf>
    <xf numFmtId="0" fontId="9" fillId="7" borderId="18"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9" fillId="7" borderId="16"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9" fillId="7" borderId="23"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20" xfId="0" applyFont="1" applyFill="1" applyBorder="1" applyAlignment="1">
      <alignment horizontal="center" vertical="center" wrapText="1"/>
    </xf>
    <xf numFmtId="0" fontId="9" fillId="7" borderId="24" xfId="0" applyFont="1" applyFill="1" applyBorder="1" applyAlignment="1">
      <alignment horizontal="center" vertical="center" wrapText="1"/>
    </xf>
    <xf numFmtId="0" fontId="9" fillId="6" borderId="28" xfId="0" applyFont="1" applyFill="1" applyBorder="1" applyAlignment="1">
      <alignment horizontal="center"/>
    </xf>
    <xf numFmtId="0" fontId="9" fillId="6" borderId="29" xfId="0" applyFont="1" applyFill="1" applyBorder="1" applyAlignment="1">
      <alignment horizontal="center"/>
    </xf>
    <xf numFmtId="0" fontId="32" fillId="8" borderId="2" xfId="0" applyFont="1" applyFill="1" applyBorder="1" applyAlignment="1">
      <alignment horizontal="center" vertical="center" wrapText="1"/>
    </xf>
    <xf numFmtId="0" fontId="32" fillId="8" borderId="11" xfId="0" applyFont="1" applyFill="1" applyBorder="1" applyAlignment="1">
      <alignment horizontal="center" vertical="center" wrapText="1"/>
    </xf>
    <xf numFmtId="0" fontId="32" fillId="8" borderId="13" xfId="0" applyFont="1" applyFill="1" applyBorder="1" applyAlignment="1">
      <alignment horizontal="center" vertical="center" wrapText="1"/>
    </xf>
    <xf numFmtId="0" fontId="32" fillId="8" borderId="1" xfId="0" applyFont="1" applyFill="1" applyBorder="1" applyAlignment="1">
      <alignment horizontal="center" vertical="center" wrapText="1"/>
    </xf>
    <xf numFmtId="0" fontId="32" fillId="8" borderId="3" xfId="0" applyFont="1" applyFill="1" applyBorder="1" applyAlignment="1">
      <alignment horizontal="center" vertical="center" wrapText="1"/>
    </xf>
    <xf numFmtId="0" fontId="33" fillId="8" borderId="7" xfId="0" applyFont="1" applyFill="1" applyBorder="1" applyAlignment="1">
      <alignment horizontal="center" vertical="center" wrapText="1"/>
    </xf>
    <xf numFmtId="0" fontId="33" fillId="8" borderId="8" xfId="0" applyFont="1" applyFill="1" applyBorder="1" applyAlignment="1">
      <alignment horizontal="center" vertical="center" wrapText="1"/>
    </xf>
    <xf numFmtId="0" fontId="33" fillId="8" borderId="9" xfId="0" applyFont="1" applyFill="1" applyBorder="1" applyAlignment="1">
      <alignment horizontal="center" vertical="center" wrapText="1"/>
    </xf>
    <xf numFmtId="4" fontId="37" fillId="0" borderId="1" xfId="0" applyNumberFormat="1" applyFont="1" applyBorder="1" applyAlignment="1">
      <alignment horizontal="center" vertical="center" wrapText="1" shrinkToFit="1"/>
    </xf>
    <xf numFmtId="4" fontId="37" fillId="0" borderId="6" xfId="0" applyNumberFormat="1" applyFont="1" applyBorder="1" applyAlignment="1">
      <alignment horizontal="center" vertical="center" wrapText="1" shrinkToFit="1"/>
    </xf>
    <xf numFmtId="4" fontId="37" fillId="0" borderId="3" xfId="0" applyNumberFormat="1" applyFont="1" applyBorder="1" applyAlignment="1">
      <alignment horizontal="center" vertical="center" wrapText="1" shrinkToFit="1"/>
    </xf>
    <xf numFmtId="0" fontId="9" fillId="8" borderId="1" xfId="0" applyFont="1" applyFill="1" applyBorder="1" applyAlignment="1">
      <alignment horizontal="center"/>
    </xf>
    <xf numFmtId="0" fontId="9" fillId="8" borderId="3" xfId="0" applyFont="1" applyFill="1" applyBorder="1" applyAlignment="1">
      <alignment horizont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33" fillId="8" borderId="2" xfId="0" applyFont="1" applyFill="1" applyBorder="1" applyAlignment="1">
      <alignment horizontal="center" vertical="center" wrapText="1"/>
    </xf>
    <xf numFmtId="0" fontId="33" fillId="8" borderId="7" xfId="0" applyFont="1" applyFill="1" applyBorder="1" applyAlignment="1">
      <alignment horizontal="center" vertical="center"/>
    </xf>
    <xf numFmtId="0" fontId="33" fillId="8" borderId="8" xfId="0" applyFont="1" applyFill="1" applyBorder="1" applyAlignment="1">
      <alignment horizontal="center" vertical="center"/>
    </xf>
    <xf numFmtId="0" fontId="33" fillId="8" borderId="9" xfId="0" applyFont="1" applyFill="1" applyBorder="1" applyAlignment="1">
      <alignment horizontal="center" vertical="center"/>
    </xf>
    <xf numFmtId="0" fontId="9" fillId="0" borderId="0" xfId="0" applyFont="1" applyAlignment="1">
      <alignment horizontal="center"/>
    </xf>
    <xf numFmtId="0" fontId="9" fillId="5" borderId="7" xfId="0" applyFont="1" applyFill="1" applyBorder="1" applyAlignment="1">
      <alignment horizontal="right"/>
    </xf>
    <xf numFmtId="0" fontId="9" fillId="5" borderId="8" xfId="0" applyFont="1" applyFill="1" applyBorder="1" applyAlignment="1">
      <alignment horizontal="right"/>
    </xf>
    <xf numFmtId="0" fontId="9" fillId="5" borderId="9" xfId="0" applyFont="1" applyFill="1" applyBorder="1" applyAlignment="1">
      <alignment horizontal="right"/>
    </xf>
    <xf numFmtId="0" fontId="3" fillId="0" borderId="5" xfId="0" applyFont="1" applyFill="1" applyBorder="1" applyAlignment="1">
      <alignment horizontal="left" vertical="center" wrapText="1"/>
    </xf>
    <xf numFmtId="0" fontId="35" fillId="0" borderId="0" xfId="11" applyFont="1" applyAlignment="1">
      <alignment horizontal="center" vertical="center" wrapText="1"/>
    </xf>
    <xf numFmtId="0" fontId="40" fillId="0" borderId="5" xfId="11" applyFont="1" applyBorder="1" applyAlignment="1">
      <alignment horizontal="left" vertical="center" wrapText="1"/>
    </xf>
    <xf numFmtId="0" fontId="40" fillId="0" borderId="5" xfId="11" applyFont="1" applyBorder="1" applyAlignment="1">
      <alignment horizontal="left" wrapText="1"/>
    </xf>
    <xf numFmtId="0" fontId="40" fillId="0" borderId="0" xfId="11" applyFont="1" applyAlignment="1">
      <alignment horizontal="justify" wrapText="1"/>
    </xf>
  </cellXfs>
  <cellStyles count="13">
    <cellStyle name="Comma 2" xfId="1" xr:uid="{00000000-0005-0000-0000-000000000000}"/>
    <cellStyle name="Excel Built-in Normal" xfId="2" xr:uid="{00000000-0005-0000-0000-000001000000}"/>
    <cellStyle name="Normal" xfId="0" builtinId="0"/>
    <cellStyle name="Normal 2" xfId="3" xr:uid="{00000000-0005-0000-0000-000003000000}"/>
    <cellStyle name="Normal 2 2" xfId="4" xr:uid="{00000000-0005-0000-0000-000004000000}"/>
    <cellStyle name="Normal 2 2 2" xfId="5" xr:uid="{00000000-0005-0000-0000-000005000000}"/>
    <cellStyle name="Normal 3" xfId="6" xr:uid="{00000000-0005-0000-0000-000006000000}"/>
    <cellStyle name="Normal 3 2" xfId="7" xr:uid="{00000000-0005-0000-0000-000007000000}"/>
    <cellStyle name="Normal 3 3" xfId="8" xr:uid="{00000000-0005-0000-0000-000008000000}"/>
    <cellStyle name="Normal 4" xfId="11" xr:uid="{00000000-0005-0000-0000-000009000000}"/>
    <cellStyle name="Normal 5" xfId="9" xr:uid="{00000000-0005-0000-0000-00000A000000}"/>
    <cellStyle name="Normal 6" xfId="12" xr:uid="{00000000-0005-0000-0000-00000B000000}"/>
    <cellStyle name="Style 1" xfId="10"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T50"/>
  <sheetViews>
    <sheetView view="pageLayout" topLeftCell="A22" zoomScale="70" zoomScaleNormal="80" zoomScalePageLayoutView="70" workbookViewId="0">
      <selection activeCell="B49" sqref="B49"/>
    </sheetView>
  </sheetViews>
  <sheetFormatPr defaultColWidth="9.140625" defaultRowHeight="15" x14ac:dyDescent="0.25"/>
  <cols>
    <col min="1" max="1" width="3.7109375" style="6" customWidth="1"/>
    <col min="2" max="2" width="55" style="6" customWidth="1"/>
    <col min="3" max="7" width="10.85546875" style="6" customWidth="1"/>
    <col min="8" max="8" width="16.42578125" style="6" customWidth="1"/>
    <col min="9" max="12" width="10.85546875" style="6" customWidth="1"/>
    <col min="13" max="13" width="11" style="9" customWidth="1"/>
    <col min="14" max="15" width="15.85546875" style="6" customWidth="1"/>
    <col min="16" max="18" width="13.7109375" style="6" customWidth="1"/>
    <col min="19" max="252" width="9.140625" style="6"/>
    <col min="253" max="253" width="3.7109375" style="6" customWidth="1"/>
    <col min="254" max="254" width="54.7109375" style="6" customWidth="1"/>
    <col min="255" max="263" width="11" style="6" customWidth="1"/>
    <col min="264" max="266" width="15.85546875" style="6" customWidth="1"/>
    <col min="267" max="268" width="10.85546875" style="6" customWidth="1"/>
    <col min="269" max="269" width="14" style="6" customWidth="1"/>
    <col min="270" max="508" width="9.140625" style="6"/>
    <col min="509" max="509" width="3.7109375" style="6" customWidth="1"/>
    <col min="510" max="510" width="54.7109375" style="6" customWidth="1"/>
    <col min="511" max="519" width="11" style="6" customWidth="1"/>
    <col min="520" max="522" width="15.85546875" style="6" customWidth="1"/>
    <col min="523" max="524" width="10.85546875" style="6" customWidth="1"/>
    <col min="525" max="525" width="14" style="6" customWidth="1"/>
    <col min="526" max="764" width="9.140625" style="6"/>
    <col min="765" max="765" width="3.7109375" style="6" customWidth="1"/>
    <col min="766" max="766" width="54.7109375" style="6" customWidth="1"/>
    <col min="767" max="775" width="11" style="6" customWidth="1"/>
    <col min="776" max="778" width="15.85546875" style="6" customWidth="1"/>
    <col min="779" max="780" width="10.85546875" style="6" customWidth="1"/>
    <col min="781" max="781" width="14" style="6" customWidth="1"/>
    <col min="782" max="1020" width="9.140625" style="6"/>
    <col min="1021" max="1021" width="3.7109375" style="6" customWidth="1"/>
    <col min="1022" max="1022" width="54.7109375" style="6" customWidth="1"/>
    <col min="1023" max="1031" width="11" style="6" customWidth="1"/>
    <col min="1032" max="1034" width="15.85546875" style="6" customWidth="1"/>
    <col min="1035" max="1036" width="10.85546875" style="6" customWidth="1"/>
    <col min="1037" max="1037" width="14" style="6" customWidth="1"/>
    <col min="1038" max="1276" width="9.140625" style="6"/>
    <col min="1277" max="1277" width="3.7109375" style="6" customWidth="1"/>
    <col min="1278" max="1278" width="54.7109375" style="6" customWidth="1"/>
    <col min="1279" max="1287" width="11" style="6" customWidth="1"/>
    <col min="1288" max="1290" width="15.85546875" style="6" customWidth="1"/>
    <col min="1291" max="1292" width="10.85546875" style="6" customWidth="1"/>
    <col min="1293" max="1293" width="14" style="6" customWidth="1"/>
    <col min="1294" max="1532" width="9.140625" style="6"/>
    <col min="1533" max="1533" width="3.7109375" style="6" customWidth="1"/>
    <col min="1534" max="1534" width="54.7109375" style="6" customWidth="1"/>
    <col min="1535" max="1543" width="11" style="6" customWidth="1"/>
    <col min="1544" max="1546" width="15.85546875" style="6" customWidth="1"/>
    <col min="1547" max="1548" width="10.85546875" style="6" customWidth="1"/>
    <col min="1549" max="1549" width="14" style="6" customWidth="1"/>
    <col min="1550" max="1788" width="9.140625" style="6"/>
    <col min="1789" max="1789" width="3.7109375" style="6" customWidth="1"/>
    <col min="1790" max="1790" width="54.7109375" style="6" customWidth="1"/>
    <col min="1791" max="1799" width="11" style="6" customWidth="1"/>
    <col min="1800" max="1802" width="15.85546875" style="6" customWidth="1"/>
    <col min="1803" max="1804" width="10.85546875" style="6" customWidth="1"/>
    <col min="1805" max="1805" width="14" style="6" customWidth="1"/>
    <col min="1806" max="2044" width="9.140625" style="6"/>
    <col min="2045" max="2045" width="3.7109375" style="6" customWidth="1"/>
    <col min="2046" max="2046" width="54.7109375" style="6" customWidth="1"/>
    <col min="2047" max="2055" width="11" style="6" customWidth="1"/>
    <col min="2056" max="2058" width="15.85546875" style="6" customWidth="1"/>
    <col min="2059" max="2060" width="10.85546875" style="6" customWidth="1"/>
    <col min="2061" max="2061" width="14" style="6" customWidth="1"/>
    <col min="2062" max="2300" width="9.140625" style="6"/>
    <col min="2301" max="2301" width="3.7109375" style="6" customWidth="1"/>
    <col min="2302" max="2302" width="54.7109375" style="6" customWidth="1"/>
    <col min="2303" max="2311" width="11" style="6" customWidth="1"/>
    <col min="2312" max="2314" width="15.85546875" style="6" customWidth="1"/>
    <col min="2315" max="2316" width="10.85546875" style="6" customWidth="1"/>
    <col min="2317" max="2317" width="14" style="6" customWidth="1"/>
    <col min="2318" max="2556" width="9.140625" style="6"/>
    <col min="2557" max="2557" width="3.7109375" style="6" customWidth="1"/>
    <col min="2558" max="2558" width="54.7109375" style="6" customWidth="1"/>
    <col min="2559" max="2567" width="11" style="6" customWidth="1"/>
    <col min="2568" max="2570" width="15.85546875" style="6" customWidth="1"/>
    <col min="2571" max="2572" width="10.85546875" style="6" customWidth="1"/>
    <col min="2573" max="2573" width="14" style="6" customWidth="1"/>
    <col min="2574" max="2812" width="9.140625" style="6"/>
    <col min="2813" max="2813" width="3.7109375" style="6" customWidth="1"/>
    <col min="2814" max="2814" width="54.7109375" style="6" customWidth="1"/>
    <col min="2815" max="2823" width="11" style="6" customWidth="1"/>
    <col min="2824" max="2826" width="15.85546875" style="6" customWidth="1"/>
    <col min="2827" max="2828" width="10.85546875" style="6" customWidth="1"/>
    <col min="2829" max="2829" width="14" style="6" customWidth="1"/>
    <col min="2830" max="3068" width="9.140625" style="6"/>
    <col min="3069" max="3069" width="3.7109375" style="6" customWidth="1"/>
    <col min="3070" max="3070" width="54.7109375" style="6" customWidth="1"/>
    <col min="3071" max="3079" width="11" style="6" customWidth="1"/>
    <col min="3080" max="3082" width="15.85546875" style="6" customWidth="1"/>
    <col min="3083" max="3084" width="10.85546875" style="6" customWidth="1"/>
    <col min="3085" max="3085" width="14" style="6" customWidth="1"/>
    <col min="3086" max="3324" width="9.140625" style="6"/>
    <col min="3325" max="3325" width="3.7109375" style="6" customWidth="1"/>
    <col min="3326" max="3326" width="54.7109375" style="6" customWidth="1"/>
    <col min="3327" max="3335" width="11" style="6" customWidth="1"/>
    <col min="3336" max="3338" width="15.85546875" style="6" customWidth="1"/>
    <col min="3339" max="3340" width="10.85546875" style="6" customWidth="1"/>
    <col min="3341" max="3341" width="14" style="6" customWidth="1"/>
    <col min="3342" max="3580" width="9.140625" style="6"/>
    <col min="3581" max="3581" width="3.7109375" style="6" customWidth="1"/>
    <col min="3582" max="3582" width="54.7109375" style="6" customWidth="1"/>
    <col min="3583" max="3591" width="11" style="6" customWidth="1"/>
    <col min="3592" max="3594" width="15.85546875" style="6" customWidth="1"/>
    <col min="3595" max="3596" width="10.85546875" style="6" customWidth="1"/>
    <col min="3597" max="3597" width="14" style="6" customWidth="1"/>
    <col min="3598" max="3836" width="9.140625" style="6"/>
    <col min="3837" max="3837" width="3.7109375" style="6" customWidth="1"/>
    <col min="3838" max="3838" width="54.7109375" style="6" customWidth="1"/>
    <col min="3839" max="3847" width="11" style="6" customWidth="1"/>
    <col min="3848" max="3850" width="15.85546875" style="6" customWidth="1"/>
    <col min="3851" max="3852" width="10.85546875" style="6" customWidth="1"/>
    <col min="3853" max="3853" width="14" style="6" customWidth="1"/>
    <col min="3854" max="4092" width="9.140625" style="6"/>
    <col min="4093" max="4093" width="3.7109375" style="6" customWidth="1"/>
    <col min="4094" max="4094" width="54.7109375" style="6" customWidth="1"/>
    <col min="4095" max="4103" width="11" style="6" customWidth="1"/>
    <col min="4104" max="4106" width="15.85546875" style="6" customWidth="1"/>
    <col min="4107" max="4108" width="10.85546875" style="6" customWidth="1"/>
    <col min="4109" max="4109" width="14" style="6" customWidth="1"/>
    <col min="4110" max="4348" width="9.140625" style="6"/>
    <col min="4349" max="4349" width="3.7109375" style="6" customWidth="1"/>
    <col min="4350" max="4350" width="54.7109375" style="6" customWidth="1"/>
    <col min="4351" max="4359" width="11" style="6" customWidth="1"/>
    <col min="4360" max="4362" width="15.85546875" style="6" customWidth="1"/>
    <col min="4363" max="4364" width="10.85546875" style="6" customWidth="1"/>
    <col min="4365" max="4365" width="14" style="6" customWidth="1"/>
    <col min="4366" max="4604" width="9.140625" style="6"/>
    <col min="4605" max="4605" width="3.7109375" style="6" customWidth="1"/>
    <col min="4606" max="4606" width="54.7109375" style="6" customWidth="1"/>
    <col min="4607" max="4615" width="11" style="6" customWidth="1"/>
    <col min="4616" max="4618" width="15.85546875" style="6" customWidth="1"/>
    <col min="4619" max="4620" width="10.85546875" style="6" customWidth="1"/>
    <col min="4621" max="4621" width="14" style="6" customWidth="1"/>
    <col min="4622" max="4860" width="9.140625" style="6"/>
    <col min="4861" max="4861" width="3.7109375" style="6" customWidth="1"/>
    <col min="4862" max="4862" width="54.7109375" style="6" customWidth="1"/>
    <col min="4863" max="4871" width="11" style="6" customWidth="1"/>
    <col min="4872" max="4874" width="15.85546875" style="6" customWidth="1"/>
    <col min="4875" max="4876" width="10.85546875" style="6" customWidth="1"/>
    <col min="4877" max="4877" width="14" style="6" customWidth="1"/>
    <col min="4878" max="5116" width="9.140625" style="6"/>
    <col min="5117" max="5117" width="3.7109375" style="6" customWidth="1"/>
    <col min="5118" max="5118" width="54.7109375" style="6" customWidth="1"/>
    <col min="5119" max="5127" width="11" style="6" customWidth="1"/>
    <col min="5128" max="5130" width="15.85546875" style="6" customWidth="1"/>
    <col min="5131" max="5132" width="10.85546875" style="6" customWidth="1"/>
    <col min="5133" max="5133" width="14" style="6" customWidth="1"/>
    <col min="5134" max="5372" width="9.140625" style="6"/>
    <col min="5373" max="5373" width="3.7109375" style="6" customWidth="1"/>
    <col min="5374" max="5374" width="54.7109375" style="6" customWidth="1"/>
    <col min="5375" max="5383" width="11" style="6" customWidth="1"/>
    <col min="5384" max="5386" width="15.85546875" style="6" customWidth="1"/>
    <col min="5387" max="5388" width="10.85546875" style="6" customWidth="1"/>
    <col min="5389" max="5389" width="14" style="6" customWidth="1"/>
    <col min="5390" max="5628" width="9.140625" style="6"/>
    <col min="5629" max="5629" width="3.7109375" style="6" customWidth="1"/>
    <col min="5630" max="5630" width="54.7109375" style="6" customWidth="1"/>
    <col min="5631" max="5639" width="11" style="6" customWidth="1"/>
    <col min="5640" max="5642" width="15.85546875" style="6" customWidth="1"/>
    <col min="5643" max="5644" width="10.85546875" style="6" customWidth="1"/>
    <col min="5645" max="5645" width="14" style="6" customWidth="1"/>
    <col min="5646" max="5884" width="9.140625" style="6"/>
    <col min="5885" max="5885" width="3.7109375" style="6" customWidth="1"/>
    <col min="5886" max="5886" width="54.7109375" style="6" customWidth="1"/>
    <col min="5887" max="5895" width="11" style="6" customWidth="1"/>
    <col min="5896" max="5898" width="15.85546875" style="6" customWidth="1"/>
    <col min="5899" max="5900" width="10.85546875" style="6" customWidth="1"/>
    <col min="5901" max="5901" width="14" style="6" customWidth="1"/>
    <col min="5902" max="6140" width="9.140625" style="6"/>
    <col min="6141" max="6141" width="3.7109375" style="6" customWidth="1"/>
    <col min="6142" max="6142" width="54.7109375" style="6" customWidth="1"/>
    <col min="6143" max="6151" width="11" style="6" customWidth="1"/>
    <col min="6152" max="6154" width="15.85546875" style="6" customWidth="1"/>
    <col min="6155" max="6156" width="10.85546875" style="6" customWidth="1"/>
    <col min="6157" max="6157" width="14" style="6" customWidth="1"/>
    <col min="6158" max="6396" width="9.140625" style="6"/>
    <col min="6397" max="6397" width="3.7109375" style="6" customWidth="1"/>
    <col min="6398" max="6398" width="54.7109375" style="6" customWidth="1"/>
    <col min="6399" max="6407" width="11" style="6" customWidth="1"/>
    <col min="6408" max="6410" width="15.85546875" style="6" customWidth="1"/>
    <col min="6411" max="6412" width="10.85546875" style="6" customWidth="1"/>
    <col min="6413" max="6413" width="14" style="6" customWidth="1"/>
    <col min="6414" max="6652" width="9.140625" style="6"/>
    <col min="6653" max="6653" width="3.7109375" style="6" customWidth="1"/>
    <col min="6654" max="6654" width="54.7109375" style="6" customWidth="1"/>
    <col min="6655" max="6663" width="11" style="6" customWidth="1"/>
    <col min="6664" max="6666" width="15.85546875" style="6" customWidth="1"/>
    <col min="6667" max="6668" width="10.85546875" style="6" customWidth="1"/>
    <col min="6669" max="6669" width="14" style="6" customWidth="1"/>
    <col min="6670" max="6908" width="9.140625" style="6"/>
    <col min="6909" max="6909" width="3.7109375" style="6" customWidth="1"/>
    <col min="6910" max="6910" width="54.7109375" style="6" customWidth="1"/>
    <col min="6911" max="6919" width="11" style="6" customWidth="1"/>
    <col min="6920" max="6922" width="15.85546875" style="6" customWidth="1"/>
    <col min="6923" max="6924" width="10.85546875" style="6" customWidth="1"/>
    <col min="6925" max="6925" width="14" style="6" customWidth="1"/>
    <col min="6926" max="7164" width="9.140625" style="6"/>
    <col min="7165" max="7165" width="3.7109375" style="6" customWidth="1"/>
    <col min="7166" max="7166" width="54.7109375" style="6" customWidth="1"/>
    <col min="7167" max="7175" width="11" style="6" customWidth="1"/>
    <col min="7176" max="7178" width="15.85546875" style="6" customWidth="1"/>
    <col min="7179" max="7180" width="10.85546875" style="6" customWidth="1"/>
    <col min="7181" max="7181" width="14" style="6" customWidth="1"/>
    <col min="7182" max="7420" width="9.140625" style="6"/>
    <col min="7421" max="7421" width="3.7109375" style="6" customWidth="1"/>
    <col min="7422" max="7422" width="54.7109375" style="6" customWidth="1"/>
    <col min="7423" max="7431" width="11" style="6" customWidth="1"/>
    <col min="7432" max="7434" width="15.85546875" style="6" customWidth="1"/>
    <col min="7435" max="7436" width="10.85546875" style="6" customWidth="1"/>
    <col min="7437" max="7437" width="14" style="6" customWidth="1"/>
    <col min="7438" max="7676" width="9.140625" style="6"/>
    <col min="7677" max="7677" width="3.7109375" style="6" customWidth="1"/>
    <col min="7678" max="7678" width="54.7109375" style="6" customWidth="1"/>
    <col min="7679" max="7687" width="11" style="6" customWidth="1"/>
    <col min="7688" max="7690" width="15.85546875" style="6" customWidth="1"/>
    <col min="7691" max="7692" width="10.85546875" style="6" customWidth="1"/>
    <col min="7693" max="7693" width="14" style="6" customWidth="1"/>
    <col min="7694" max="7932" width="9.140625" style="6"/>
    <col min="7933" max="7933" width="3.7109375" style="6" customWidth="1"/>
    <col min="7934" max="7934" width="54.7109375" style="6" customWidth="1"/>
    <col min="7935" max="7943" width="11" style="6" customWidth="1"/>
    <col min="7944" max="7946" width="15.85546875" style="6" customWidth="1"/>
    <col min="7947" max="7948" width="10.85546875" style="6" customWidth="1"/>
    <col min="7949" max="7949" width="14" style="6" customWidth="1"/>
    <col min="7950" max="8188" width="9.140625" style="6"/>
    <col min="8189" max="8189" width="3.7109375" style="6" customWidth="1"/>
    <col min="8190" max="8190" width="54.7109375" style="6" customWidth="1"/>
    <col min="8191" max="8199" width="11" style="6" customWidth="1"/>
    <col min="8200" max="8202" width="15.85546875" style="6" customWidth="1"/>
    <col min="8203" max="8204" width="10.85546875" style="6" customWidth="1"/>
    <col min="8205" max="8205" width="14" style="6" customWidth="1"/>
    <col min="8206" max="8444" width="9.140625" style="6"/>
    <col min="8445" max="8445" width="3.7109375" style="6" customWidth="1"/>
    <col min="8446" max="8446" width="54.7109375" style="6" customWidth="1"/>
    <col min="8447" max="8455" width="11" style="6" customWidth="1"/>
    <col min="8456" max="8458" width="15.85546875" style="6" customWidth="1"/>
    <col min="8459" max="8460" width="10.85546875" style="6" customWidth="1"/>
    <col min="8461" max="8461" width="14" style="6" customWidth="1"/>
    <col min="8462" max="8700" width="9.140625" style="6"/>
    <col min="8701" max="8701" width="3.7109375" style="6" customWidth="1"/>
    <col min="8702" max="8702" width="54.7109375" style="6" customWidth="1"/>
    <col min="8703" max="8711" width="11" style="6" customWidth="1"/>
    <col min="8712" max="8714" width="15.85546875" style="6" customWidth="1"/>
    <col min="8715" max="8716" width="10.85546875" style="6" customWidth="1"/>
    <col min="8717" max="8717" width="14" style="6" customWidth="1"/>
    <col min="8718" max="8956" width="9.140625" style="6"/>
    <col min="8957" max="8957" width="3.7109375" style="6" customWidth="1"/>
    <col min="8958" max="8958" width="54.7109375" style="6" customWidth="1"/>
    <col min="8959" max="8967" width="11" style="6" customWidth="1"/>
    <col min="8968" max="8970" width="15.85546875" style="6" customWidth="1"/>
    <col min="8971" max="8972" width="10.85546875" style="6" customWidth="1"/>
    <col min="8973" max="8973" width="14" style="6" customWidth="1"/>
    <col min="8974" max="9212" width="9.140625" style="6"/>
    <col min="9213" max="9213" width="3.7109375" style="6" customWidth="1"/>
    <col min="9214" max="9214" width="54.7109375" style="6" customWidth="1"/>
    <col min="9215" max="9223" width="11" style="6" customWidth="1"/>
    <col min="9224" max="9226" width="15.85546875" style="6" customWidth="1"/>
    <col min="9227" max="9228" width="10.85546875" style="6" customWidth="1"/>
    <col min="9229" max="9229" width="14" style="6" customWidth="1"/>
    <col min="9230" max="9468" width="9.140625" style="6"/>
    <col min="9469" max="9469" width="3.7109375" style="6" customWidth="1"/>
    <col min="9470" max="9470" width="54.7109375" style="6" customWidth="1"/>
    <col min="9471" max="9479" width="11" style="6" customWidth="1"/>
    <col min="9480" max="9482" width="15.85546875" style="6" customWidth="1"/>
    <col min="9483" max="9484" width="10.85546875" style="6" customWidth="1"/>
    <col min="9485" max="9485" width="14" style="6" customWidth="1"/>
    <col min="9486" max="9724" width="9.140625" style="6"/>
    <col min="9725" max="9725" width="3.7109375" style="6" customWidth="1"/>
    <col min="9726" max="9726" width="54.7109375" style="6" customWidth="1"/>
    <col min="9727" max="9735" width="11" style="6" customWidth="1"/>
    <col min="9736" max="9738" width="15.85546875" style="6" customWidth="1"/>
    <col min="9739" max="9740" width="10.85546875" style="6" customWidth="1"/>
    <col min="9741" max="9741" width="14" style="6" customWidth="1"/>
    <col min="9742" max="9980" width="9.140625" style="6"/>
    <col min="9981" max="9981" width="3.7109375" style="6" customWidth="1"/>
    <col min="9982" max="9982" width="54.7109375" style="6" customWidth="1"/>
    <col min="9983" max="9991" width="11" style="6" customWidth="1"/>
    <col min="9992" max="9994" width="15.85546875" style="6" customWidth="1"/>
    <col min="9995" max="9996" width="10.85546875" style="6" customWidth="1"/>
    <col min="9997" max="9997" width="14" style="6" customWidth="1"/>
    <col min="9998" max="10236" width="9.140625" style="6"/>
    <col min="10237" max="10237" width="3.7109375" style="6" customWidth="1"/>
    <col min="10238" max="10238" width="54.7109375" style="6" customWidth="1"/>
    <col min="10239" max="10247" width="11" style="6" customWidth="1"/>
    <col min="10248" max="10250" width="15.85546875" style="6" customWidth="1"/>
    <col min="10251" max="10252" width="10.85546875" style="6" customWidth="1"/>
    <col min="10253" max="10253" width="14" style="6" customWidth="1"/>
    <col min="10254" max="10492" width="9.140625" style="6"/>
    <col min="10493" max="10493" width="3.7109375" style="6" customWidth="1"/>
    <col min="10494" max="10494" width="54.7109375" style="6" customWidth="1"/>
    <col min="10495" max="10503" width="11" style="6" customWidth="1"/>
    <col min="10504" max="10506" width="15.85546875" style="6" customWidth="1"/>
    <col min="10507" max="10508" width="10.85546875" style="6" customWidth="1"/>
    <col min="10509" max="10509" width="14" style="6" customWidth="1"/>
    <col min="10510" max="10748" width="9.140625" style="6"/>
    <col min="10749" max="10749" width="3.7109375" style="6" customWidth="1"/>
    <col min="10750" max="10750" width="54.7109375" style="6" customWidth="1"/>
    <col min="10751" max="10759" width="11" style="6" customWidth="1"/>
    <col min="10760" max="10762" width="15.85546875" style="6" customWidth="1"/>
    <col min="10763" max="10764" width="10.85546875" style="6" customWidth="1"/>
    <col min="10765" max="10765" width="14" style="6" customWidth="1"/>
    <col min="10766" max="11004" width="9.140625" style="6"/>
    <col min="11005" max="11005" width="3.7109375" style="6" customWidth="1"/>
    <col min="11006" max="11006" width="54.7109375" style="6" customWidth="1"/>
    <col min="11007" max="11015" width="11" style="6" customWidth="1"/>
    <col min="11016" max="11018" width="15.85546875" style="6" customWidth="1"/>
    <col min="11019" max="11020" width="10.85546875" style="6" customWidth="1"/>
    <col min="11021" max="11021" width="14" style="6" customWidth="1"/>
    <col min="11022" max="11260" width="9.140625" style="6"/>
    <col min="11261" max="11261" width="3.7109375" style="6" customWidth="1"/>
    <col min="11262" max="11262" width="54.7109375" style="6" customWidth="1"/>
    <col min="11263" max="11271" width="11" style="6" customWidth="1"/>
    <col min="11272" max="11274" width="15.85546875" style="6" customWidth="1"/>
    <col min="11275" max="11276" width="10.85546875" style="6" customWidth="1"/>
    <col min="11277" max="11277" width="14" style="6" customWidth="1"/>
    <col min="11278" max="11516" width="9.140625" style="6"/>
    <col min="11517" max="11517" width="3.7109375" style="6" customWidth="1"/>
    <col min="11518" max="11518" width="54.7109375" style="6" customWidth="1"/>
    <col min="11519" max="11527" width="11" style="6" customWidth="1"/>
    <col min="11528" max="11530" width="15.85546875" style="6" customWidth="1"/>
    <col min="11531" max="11532" width="10.85546875" style="6" customWidth="1"/>
    <col min="11533" max="11533" width="14" style="6" customWidth="1"/>
    <col min="11534" max="11772" width="9.140625" style="6"/>
    <col min="11773" max="11773" width="3.7109375" style="6" customWidth="1"/>
    <col min="11774" max="11774" width="54.7109375" style="6" customWidth="1"/>
    <col min="11775" max="11783" width="11" style="6" customWidth="1"/>
    <col min="11784" max="11786" width="15.85546875" style="6" customWidth="1"/>
    <col min="11787" max="11788" width="10.85546875" style="6" customWidth="1"/>
    <col min="11789" max="11789" width="14" style="6" customWidth="1"/>
    <col min="11790" max="12028" width="9.140625" style="6"/>
    <col min="12029" max="12029" width="3.7109375" style="6" customWidth="1"/>
    <col min="12030" max="12030" width="54.7109375" style="6" customWidth="1"/>
    <col min="12031" max="12039" width="11" style="6" customWidth="1"/>
    <col min="12040" max="12042" width="15.85546875" style="6" customWidth="1"/>
    <col min="12043" max="12044" width="10.85546875" style="6" customWidth="1"/>
    <col min="12045" max="12045" width="14" style="6" customWidth="1"/>
    <col min="12046" max="12284" width="9.140625" style="6"/>
    <col min="12285" max="12285" width="3.7109375" style="6" customWidth="1"/>
    <col min="12286" max="12286" width="54.7109375" style="6" customWidth="1"/>
    <col min="12287" max="12295" width="11" style="6" customWidth="1"/>
    <col min="12296" max="12298" width="15.85546875" style="6" customWidth="1"/>
    <col min="12299" max="12300" width="10.85546875" style="6" customWidth="1"/>
    <col min="12301" max="12301" width="14" style="6" customWidth="1"/>
    <col min="12302" max="12540" width="9.140625" style="6"/>
    <col min="12541" max="12541" width="3.7109375" style="6" customWidth="1"/>
    <col min="12542" max="12542" width="54.7109375" style="6" customWidth="1"/>
    <col min="12543" max="12551" width="11" style="6" customWidth="1"/>
    <col min="12552" max="12554" width="15.85546875" style="6" customWidth="1"/>
    <col min="12555" max="12556" width="10.85546875" style="6" customWidth="1"/>
    <col min="12557" max="12557" width="14" style="6" customWidth="1"/>
    <col min="12558" max="12796" width="9.140625" style="6"/>
    <col min="12797" max="12797" width="3.7109375" style="6" customWidth="1"/>
    <col min="12798" max="12798" width="54.7109375" style="6" customWidth="1"/>
    <col min="12799" max="12807" width="11" style="6" customWidth="1"/>
    <col min="12808" max="12810" width="15.85546875" style="6" customWidth="1"/>
    <col min="12811" max="12812" width="10.85546875" style="6" customWidth="1"/>
    <col min="12813" max="12813" width="14" style="6" customWidth="1"/>
    <col min="12814" max="13052" width="9.140625" style="6"/>
    <col min="13053" max="13053" width="3.7109375" style="6" customWidth="1"/>
    <col min="13054" max="13054" width="54.7109375" style="6" customWidth="1"/>
    <col min="13055" max="13063" width="11" style="6" customWidth="1"/>
    <col min="13064" max="13066" width="15.85546875" style="6" customWidth="1"/>
    <col min="13067" max="13068" width="10.85546875" style="6" customWidth="1"/>
    <col min="13069" max="13069" width="14" style="6" customWidth="1"/>
    <col min="13070" max="13308" width="9.140625" style="6"/>
    <col min="13309" max="13309" width="3.7109375" style="6" customWidth="1"/>
    <col min="13310" max="13310" width="54.7109375" style="6" customWidth="1"/>
    <col min="13311" max="13319" width="11" style="6" customWidth="1"/>
    <col min="13320" max="13322" width="15.85546875" style="6" customWidth="1"/>
    <col min="13323" max="13324" width="10.85546875" style="6" customWidth="1"/>
    <col min="13325" max="13325" width="14" style="6" customWidth="1"/>
    <col min="13326" max="13564" width="9.140625" style="6"/>
    <col min="13565" max="13565" width="3.7109375" style="6" customWidth="1"/>
    <col min="13566" max="13566" width="54.7109375" style="6" customWidth="1"/>
    <col min="13567" max="13575" width="11" style="6" customWidth="1"/>
    <col min="13576" max="13578" width="15.85546875" style="6" customWidth="1"/>
    <col min="13579" max="13580" width="10.85546875" style="6" customWidth="1"/>
    <col min="13581" max="13581" width="14" style="6" customWidth="1"/>
    <col min="13582" max="13820" width="9.140625" style="6"/>
    <col min="13821" max="13821" width="3.7109375" style="6" customWidth="1"/>
    <col min="13822" max="13822" width="54.7109375" style="6" customWidth="1"/>
    <col min="13823" max="13831" width="11" style="6" customWidth="1"/>
    <col min="13832" max="13834" width="15.85546875" style="6" customWidth="1"/>
    <col min="13835" max="13836" width="10.85546875" style="6" customWidth="1"/>
    <col min="13837" max="13837" width="14" style="6" customWidth="1"/>
    <col min="13838" max="14076" width="9.140625" style="6"/>
    <col min="14077" max="14077" width="3.7109375" style="6" customWidth="1"/>
    <col min="14078" max="14078" width="54.7109375" style="6" customWidth="1"/>
    <col min="14079" max="14087" width="11" style="6" customWidth="1"/>
    <col min="14088" max="14090" width="15.85546875" style="6" customWidth="1"/>
    <col min="14091" max="14092" width="10.85546875" style="6" customWidth="1"/>
    <col min="14093" max="14093" width="14" style="6" customWidth="1"/>
    <col min="14094" max="14332" width="9.140625" style="6"/>
    <col min="14333" max="14333" width="3.7109375" style="6" customWidth="1"/>
    <col min="14334" max="14334" width="54.7109375" style="6" customWidth="1"/>
    <col min="14335" max="14343" width="11" style="6" customWidth="1"/>
    <col min="14344" max="14346" width="15.85546875" style="6" customWidth="1"/>
    <col min="14347" max="14348" width="10.85546875" style="6" customWidth="1"/>
    <col min="14349" max="14349" width="14" style="6" customWidth="1"/>
    <col min="14350" max="14588" width="9.140625" style="6"/>
    <col min="14589" max="14589" width="3.7109375" style="6" customWidth="1"/>
    <col min="14590" max="14590" width="54.7109375" style="6" customWidth="1"/>
    <col min="14591" max="14599" width="11" style="6" customWidth="1"/>
    <col min="14600" max="14602" width="15.85546875" style="6" customWidth="1"/>
    <col min="14603" max="14604" width="10.85546875" style="6" customWidth="1"/>
    <col min="14605" max="14605" width="14" style="6" customWidth="1"/>
    <col min="14606" max="14844" width="9.140625" style="6"/>
    <col min="14845" max="14845" width="3.7109375" style="6" customWidth="1"/>
    <col min="14846" max="14846" width="54.7109375" style="6" customWidth="1"/>
    <col min="14847" max="14855" width="11" style="6" customWidth="1"/>
    <col min="14856" max="14858" width="15.85546875" style="6" customWidth="1"/>
    <col min="14859" max="14860" width="10.85546875" style="6" customWidth="1"/>
    <col min="14861" max="14861" width="14" style="6" customWidth="1"/>
    <col min="14862" max="15100" width="9.140625" style="6"/>
    <col min="15101" max="15101" width="3.7109375" style="6" customWidth="1"/>
    <col min="15102" max="15102" width="54.7109375" style="6" customWidth="1"/>
    <col min="15103" max="15111" width="11" style="6" customWidth="1"/>
    <col min="15112" max="15114" width="15.85546875" style="6" customWidth="1"/>
    <col min="15115" max="15116" width="10.85546875" style="6" customWidth="1"/>
    <col min="15117" max="15117" width="14" style="6" customWidth="1"/>
    <col min="15118" max="15356" width="9.140625" style="6"/>
    <col min="15357" max="15357" width="3.7109375" style="6" customWidth="1"/>
    <col min="15358" max="15358" width="54.7109375" style="6" customWidth="1"/>
    <col min="15359" max="15367" width="11" style="6" customWidth="1"/>
    <col min="15368" max="15370" width="15.85546875" style="6" customWidth="1"/>
    <col min="15371" max="15372" width="10.85546875" style="6" customWidth="1"/>
    <col min="15373" max="15373" width="14" style="6" customWidth="1"/>
    <col min="15374" max="15612" width="9.140625" style="6"/>
    <col min="15613" max="15613" width="3.7109375" style="6" customWidth="1"/>
    <col min="15614" max="15614" width="54.7109375" style="6" customWidth="1"/>
    <col min="15615" max="15623" width="11" style="6" customWidth="1"/>
    <col min="15624" max="15626" width="15.85546875" style="6" customWidth="1"/>
    <col min="15627" max="15628" width="10.85546875" style="6" customWidth="1"/>
    <col min="15629" max="15629" width="14" style="6" customWidth="1"/>
    <col min="15630" max="15868" width="9.140625" style="6"/>
    <col min="15869" max="15869" width="3.7109375" style="6" customWidth="1"/>
    <col min="15870" max="15870" width="54.7109375" style="6" customWidth="1"/>
    <col min="15871" max="15879" width="11" style="6" customWidth="1"/>
    <col min="15880" max="15882" width="15.85546875" style="6" customWidth="1"/>
    <col min="15883" max="15884" width="10.85546875" style="6" customWidth="1"/>
    <col min="15885" max="15885" width="14" style="6" customWidth="1"/>
    <col min="15886" max="16124" width="9.140625" style="6"/>
    <col min="16125" max="16125" width="3.7109375" style="6" customWidth="1"/>
    <col min="16126" max="16126" width="54.7109375" style="6" customWidth="1"/>
    <col min="16127" max="16135" width="11" style="6" customWidth="1"/>
    <col min="16136" max="16138" width="15.85546875" style="6" customWidth="1"/>
    <col min="16139" max="16140" width="10.85546875" style="6" customWidth="1"/>
    <col min="16141" max="16141" width="14" style="6" customWidth="1"/>
    <col min="16142" max="16384" width="9.140625" style="6"/>
  </cols>
  <sheetData>
    <row r="2" spans="1:20" x14ac:dyDescent="0.25">
      <c r="R2" s="6" t="s">
        <v>56</v>
      </c>
    </row>
    <row r="3" spans="1:20" ht="54.6" customHeight="1" x14ac:dyDescent="0.25">
      <c r="P3" s="193" t="s">
        <v>55</v>
      </c>
      <c r="Q3" s="193"/>
      <c r="R3" s="193"/>
    </row>
    <row r="5" spans="1:20" s="1" customFormat="1" ht="40.9" customHeight="1" x14ac:dyDescent="0.25">
      <c r="A5" s="194" t="s">
        <v>54</v>
      </c>
      <c r="B5" s="194"/>
      <c r="C5" s="194"/>
      <c r="D5" s="194"/>
      <c r="E5" s="194"/>
      <c r="F5" s="194"/>
      <c r="G5" s="194"/>
      <c r="H5" s="194"/>
      <c r="I5" s="194"/>
      <c r="J5" s="194"/>
      <c r="K5" s="194"/>
      <c r="L5" s="194"/>
      <c r="M5" s="194"/>
      <c r="N5" s="194"/>
      <c r="O5" s="194"/>
      <c r="P5" s="194"/>
      <c r="Q5" s="194"/>
      <c r="R5" s="194"/>
    </row>
    <row r="6" spans="1:20" s="2" customFormat="1" ht="153" customHeight="1" x14ac:dyDescent="0.25">
      <c r="A6" s="197" t="s">
        <v>0</v>
      </c>
      <c r="B6" s="198" t="s">
        <v>1</v>
      </c>
      <c r="C6" s="18" t="s">
        <v>2</v>
      </c>
      <c r="D6" s="18" t="s">
        <v>3</v>
      </c>
      <c r="E6" s="18" t="s">
        <v>26</v>
      </c>
      <c r="F6" s="47" t="s">
        <v>27</v>
      </c>
      <c r="G6" s="47" t="s">
        <v>4</v>
      </c>
      <c r="H6" s="47" t="s">
        <v>45</v>
      </c>
      <c r="I6" s="47" t="s">
        <v>19</v>
      </c>
      <c r="J6" s="47" t="s">
        <v>31</v>
      </c>
      <c r="K6" s="47" t="s">
        <v>46</v>
      </c>
      <c r="L6" s="47" t="s">
        <v>5</v>
      </c>
      <c r="M6" s="48" t="s">
        <v>6</v>
      </c>
      <c r="N6" s="47" t="s">
        <v>7</v>
      </c>
      <c r="O6" s="18" t="s">
        <v>8</v>
      </c>
      <c r="P6" s="18" t="s">
        <v>24</v>
      </c>
      <c r="Q6" s="18" t="s">
        <v>48</v>
      </c>
      <c r="R6" s="18" t="s">
        <v>25</v>
      </c>
    </row>
    <row r="7" spans="1:20" s="2" customFormat="1" ht="18" customHeight="1" x14ac:dyDescent="0.25">
      <c r="A7" s="197"/>
      <c r="B7" s="199"/>
      <c r="C7" s="19" t="s">
        <v>9</v>
      </c>
      <c r="D7" s="19" t="s">
        <v>9</v>
      </c>
      <c r="E7" s="19" t="s">
        <v>9</v>
      </c>
      <c r="F7" s="49" t="s">
        <v>10</v>
      </c>
      <c r="G7" s="49" t="s">
        <v>9</v>
      </c>
      <c r="H7" s="49" t="s">
        <v>9</v>
      </c>
      <c r="I7" s="49" t="s">
        <v>10</v>
      </c>
      <c r="J7" s="49" t="s">
        <v>9</v>
      </c>
      <c r="K7" s="49" t="s">
        <v>10</v>
      </c>
      <c r="L7" s="49" t="s">
        <v>9</v>
      </c>
      <c r="M7" s="50" t="s">
        <v>11</v>
      </c>
      <c r="N7" s="50" t="s">
        <v>11</v>
      </c>
      <c r="O7" s="20" t="s">
        <v>11</v>
      </c>
      <c r="P7" s="20" t="s">
        <v>11</v>
      </c>
      <c r="Q7" s="20" t="s">
        <v>11</v>
      </c>
      <c r="R7" s="20" t="s">
        <v>11</v>
      </c>
    </row>
    <row r="8" spans="1:20" s="3" customFormat="1" ht="18.75" customHeight="1" x14ac:dyDescent="0.25">
      <c r="A8" s="197"/>
      <c r="B8" s="12">
        <v>1</v>
      </c>
      <c r="C8" s="21">
        <v>2</v>
      </c>
      <c r="D8" s="21">
        <v>3</v>
      </c>
      <c r="E8" s="21">
        <v>4</v>
      </c>
      <c r="F8" s="51">
        <v>5</v>
      </c>
      <c r="G8" s="51" t="s">
        <v>12</v>
      </c>
      <c r="H8" s="51">
        <v>7</v>
      </c>
      <c r="I8" s="51">
        <v>8</v>
      </c>
      <c r="J8" s="51">
        <v>9</v>
      </c>
      <c r="K8" s="51">
        <v>10</v>
      </c>
      <c r="L8" s="51" t="s">
        <v>38</v>
      </c>
      <c r="M8" s="51">
        <v>12</v>
      </c>
      <c r="N8" s="51" t="s">
        <v>39</v>
      </c>
      <c r="O8" s="21" t="s">
        <v>40</v>
      </c>
      <c r="P8" s="21" t="s">
        <v>41</v>
      </c>
      <c r="Q8" s="21">
        <v>16</v>
      </c>
      <c r="R8" s="21" t="s">
        <v>42</v>
      </c>
    </row>
    <row r="9" spans="1:20" x14ac:dyDescent="0.25">
      <c r="A9" s="13">
        <v>1</v>
      </c>
      <c r="B9" s="14" t="s">
        <v>20</v>
      </c>
      <c r="C9" s="27">
        <v>3131</v>
      </c>
      <c r="D9" s="27">
        <v>4776</v>
      </c>
      <c r="E9" s="27">
        <v>2901</v>
      </c>
      <c r="F9" s="27">
        <v>4352</v>
      </c>
      <c r="G9" s="27">
        <f t="shared" ref="G9:G13" si="0">C9+D9-E9</f>
        <v>5006</v>
      </c>
      <c r="H9" s="27">
        <v>333</v>
      </c>
      <c r="I9" s="27">
        <v>500</v>
      </c>
      <c r="J9" s="27">
        <v>0</v>
      </c>
      <c r="K9" s="27">
        <v>0</v>
      </c>
      <c r="L9" s="27">
        <f>G9-H9</f>
        <v>4673</v>
      </c>
      <c r="M9" s="22">
        <v>217</v>
      </c>
      <c r="N9" s="23">
        <f>(F9-F10)*M9</f>
        <v>944384</v>
      </c>
      <c r="O9" s="23">
        <f>(F9+I9)*M9</f>
        <v>1052884</v>
      </c>
      <c r="P9" s="23">
        <f t="shared" ref="P9:P12" si="1">O9-N9</f>
        <v>108500</v>
      </c>
      <c r="Q9" s="23">
        <v>3585.1141645823577</v>
      </c>
      <c r="R9" s="23">
        <f>P9+Q9</f>
        <v>112085.11416458235</v>
      </c>
      <c r="S9" s="29"/>
    </row>
    <row r="10" spans="1:20" s="32" customFormat="1" x14ac:dyDescent="0.25">
      <c r="A10" s="13">
        <v>2</v>
      </c>
      <c r="B10" s="14" t="s">
        <v>28</v>
      </c>
      <c r="C10" s="27">
        <v>0</v>
      </c>
      <c r="D10" s="27">
        <v>0</v>
      </c>
      <c r="E10" s="27">
        <v>0</v>
      </c>
      <c r="F10" s="27">
        <v>0</v>
      </c>
      <c r="G10" s="27">
        <v>0</v>
      </c>
      <c r="H10" s="27">
        <f>1533-J10</f>
        <v>910</v>
      </c>
      <c r="I10" s="27">
        <f>2300-K10</f>
        <v>1366</v>
      </c>
      <c r="J10" s="27">
        <v>623</v>
      </c>
      <c r="K10" s="27">
        <v>934</v>
      </c>
      <c r="L10" s="27">
        <v>0</v>
      </c>
      <c r="M10" s="22">
        <v>83.6</v>
      </c>
      <c r="N10" s="23">
        <v>0</v>
      </c>
      <c r="O10" s="23">
        <f>(I10+K10)*M10</f>
        <v>192280</v>
      </c>
      <c r="P10" s="23">
        <f t="shared" si="1"/>
        <v>192280</v>
      </c>
      <c r="Q10" s="23">
        <v>6353.4170651234626</v>
      </c>
      <c r="R10" s="23">
        <f t="shared" ref="R10:R13" si="2">P10+Q10</f>
        <v>198633.41706512347</v>
      </c>
    </row>
    <row r="11" spans="1:20" x14ac:dyDescent="0.25">
      <c r="A11" s="13">
        <v>3</v>
      </c>
      <c r="B11" s="14" t="s">
        <v>21</v>
      </c>
      <c r="C11" s="27">
        <v>0</v>
      </c>
      <c r="D11" s="27">
        <v>15</v>
      </c>
      <c r="E11" s="27">
        <v>10</v>
      </c>
      <c r="F11" s="27">
        <v>10</v>
      </c>
      <c r="G11" s="27">
        <f t="shared" si="0"/>
        <v>5</v>
      </c>
      <c r="H11" s="27">
        <v>5</v>
      </c>
      <c r="I11" s="27">
        <v>5</v>
      </c>
      <c r="J11" s="27">
        <v>0</v>
      </c>
      <c r="K11" s="27">
        <v>0</v>
      </c>
      <c r="L11" s="27">
        <f>G11-H11</f>
        <v>0</v>
      </c>
      <c r="M11" s="22">
        <v>204.56</v>
      </c>
      <c r="N11" s="23">
        <f>F11*M11</f>
        <v>2045.6</v>
      </c>
      <c r="O11" s="23">
        <f>(F11+I11+K11)*M11</f>
        <v>3068.4</v>
      </c>
      <c r="P11" s="23">
        <f t="shared" si="1"/>
        <v>1022.8000000000002</v>
      </c>
      <c r="Q11" s="23">
        <v>33.79589647497545</v>
      </c>
      <c r="R11" s="23">
        <f t="shared" si="2"/>
        <v>1056.5958964749757</v>
      </c>
    </row>
    <row r="12" spans="1:20" x14ac:dyDescent="0.25">
      <c r="A12" s="13">
        <v>4</v>
      </c>
      <c r="B12" s="14" t="s">
        <v>22</v>
      </c>
      <c r="C12" s="27">
        <v>26</v>
      </c>
      <c r="D12" s="27">
        <v>12</v>
      </c>
      <c r="E12" s="27">
        <v>10</v>
      </c>
      <c r="F12" s="27">
        <v>10</v>
      </c>
      <c r="G12" s="27">
        <f t="shared" si="0"/>
        <v>28</v>
      </c>
      <c r="H12" s="27">
        <v>15</v>
      </c>
      <c r="I12" s="27">
        <v>15</v>
      </c>
      <c r="J12" s="27">
        <v>0</v>
      </c>
      <c r="K12" s="27">
        <v>0</v>
      </c>
      <c r="L12" s="27">
        <f>G12-H12</f>
        <v>13</v>
      </c>
      <c r="M12" s="22">
        <v>828</v>
      </c>
      <c r="N12" s="23">
        <f>F12*M12</f>
        <v>8280</v>
      </c>
      <c r="O12" s="23">
        <f t="shared" ref="O12:O13" si="3">(F12+I12+K12)*M12</f>
        <v>20700</v>
      </c>
      <c r="P12" s="23">
        <f t="shared" si="1"/>
        <v>12420</v>
      </c>
      <c r="Q12" s="23">
        <v>410.38818363237675</v>
      </c>
      <c r="R12" s="23">
        <f t="shared" si="2"/>
        <v>12830.388183632376</v>
      </c>
    </row>
    <row r="13" spans="1:20" x14ac:dyDescent="0.25">
      <c r="A13" s="13">
        <v>5</v>
      </c>
      <c r="B13" s="14" t="s">
        <v>23</v>
      </c>
      <c r="C13" s="27">
        <v>98</v>
      </c>
      <c r="D13" s="27">
        <v>180</v>
      </c>
      <c r="E13" s="27">
        <v>225</v>
      </c>
      <c r="F13" s="27">
        <v>225</v>
      </c>
      <c r="G13" s="27">
        <f t="shared" si="0"/>
        <v>53</v>
      </c>
      <c r="H13" s="27">
        <v>50</v>
      </c>
      <c r="I13" s="27">
        <v>50</v>
      </c>
      <c r="J13" s="27">
        <v>0</v>
      </c>
      <c r="K13" s="27">
        <v>0</v>
      </c>
      <c r="L13" s="27">
        <f>G13-H13</f>
        <v>3</v>
      </c>
      <c r="M13" s="22">
        <v>253.28</v>
      </c>
      <c r="N13" s="23">
        <f>F13*M13</f>
        <v>56988</v>
      </c>
      <c r="O13" s="23">
        <f t="shared" si="3"/>
        <v>69652</v>
      </c>
      <c r="P13" s="23">
        <f>O13-N13</f>
        <v>12664</v>
      </c>
      <c r="Q13" s="23">
        <v>418.45056018682925</v>
      </c>
      <c r="R13" s="23">
        <f t="shared" si="2"/>
        <v>13082.45056018683</v>
      </c>
    </row>
    <row r="14" spans="1:20" s="10" customFormat="1" ht="14.25" x14ac:dyDescent="0.2">
      <c r="A14" s="15" t="s">
        <v>18</v>
      </c>
      <c r="B14" s="15" t="s">
        <v>29</v>
      </c>
      <c r="C14" s="28" t="s">
        <v>18</v>
      </c>
      <c r="D14" s="28" t="s">
        <v>18</v>
      </c>
      <c r="E14" s="28" t="s">
        <v>18</v>
      </c>
      <c r="F14" s="28" t="s">
        <v>18</v>
      </c>
      <c r="G14" s="28" t="s">
        <v>18</v>
      </c>
      <c r="H14" s="28">
        <f>SUM(H9:H13)</f>
        <v>1313</v>
      </c>
      <c r="I14" s="28">
        <f>SUM(I9:I13)</f>
        <v>1936</v>
      </c>
      <c r="J14" s="28">
        <f t="shared" ref="J14:K14" si="4">SUM(J9:J13)</f>
        <v>623</v>
      </c>
      <c r="K14" s="28">
        <f t="shared" si="4"/>
        <v>934</v>
      </c>
      <c r="L14" s="28" t="s">
        <v>18</v>
      </c>
      <c r="M14" s="24" t="s">
        <v>18</v>
      </c>
      <c r="N14" s="25">
        <f>SUM(N9:N13)</f>
        <v>1011697.6</v>
      </c>
      <c r="O14" s="25">
        <f>SUM(O9:O13)</f>
        <v>1338584.3999999999</v>
      </c>
      <c r="P14" s="30">
        <f>SUM(P9:P13)</f>
        <v>326886.8</v>
      </c>
      <c r="Q14" s="30">
        <f>SUM(Q9:Q13)</f>
        <v>10801.165870000003</v>
      </c>
      <c r="R14" s="26">
        <f>SUM(R9:R13)</f>
        <v>337687.96587000001</v>
      </c>
      <c r="T14" s="33"/>
    </row>
    <row r="15" spans="1:20" x14ac:dyDescent="0.25">
      <c r="A15" s="13">
        <v>6</v>
      </c>
      <c r="B15" s="7" t="s">
        <v>13</v>
      </c>
      <c r="C15" s="4">
        <v>455</v>
      </c>
      <c r="D15" s="5">
        <v>3556</v>
      </c>
      <c r="E15" s="5">
        <v>3184</v>
      </c>
      <c r="F15" s="4">
        <v>3225</v>
      </c>
      <c r="G15" s="4">
        <f t="shared" ref="G15" si="5">C15+D15-E15</f>
        <v>827</v>
      </c>
      <c r="H15" s="4">
        <v>357</v>
      </c>
      <c r="I15" s="4">
        <v>555</v>
      </c>
      <c r="J15" s="4">
        <v>0</v>
      </c>
      <c r="K15" s="4">
        <v>0</v>
      </c>
      <c r="L15" s="27">
        <f>G15-H15</f>
        <v>470</v>
      </c>
      <c r="M15" s="53">
        <v>160.78</v>
      </c>
      <c r="N15" s="23">
        <f>F15*M15</f>
        <v>518515.5</v>
      </c>
      <c r="O15" s="23">
        <f>(F15+I15+K15)*M15</f>
        <v>607748.4</v>
      </c>
      <c r="P15" s="23">
        <f>O15-N15</f>
        <v>89232.900000000023</v>
      </c>
      <c r="Q15" s="23">
        <v>2653.371113227257</v>
      </c>
      <c r="R15" s="23">
        <f>P15+Q15</f>
        <v>91886.271113227282</v>
      </c>
    </row>
    <row r="16" spans="1:20" x14ac:dyDescent="0.25">
      <c r="A16" s="13">
        <v>7</v>
      </c>
      <c r="B16" s="7" t="s">
        <v>14</v>
      </c>
      <c r="C16" s="4">
        <v>1130</v>
      </c>
      <c r="D16" s="5">
        <v>2954</v>
      </c>
      <c r="E16" s="4">
        <v>2500</v>
      </c>
      <c r="F16" s="4">
        <v>2600</v>
      </c>
      <c r="G16" s="4">
        <f t="shared" ref="G16:G19" si="6">C16+D16-E16</f>
        <v>1584</v>
      </c>
      <c r="H16" s="4">
        <v>823</v>
      </c>
      <c r="I16" s="4">
        <v>1139</v>
      </c>
      <c r="J16" s="4">
        <v>318</v>
      </c>
      <c r="K16" s="4">
        <v>414</v>
      </c>
      <c r="L16" s="27">
        <f>G16-H16</f>
        <v>761</v>
      </c>
      <c r="M16" s="53">
        <v>374.30314232900002</v>
      </c>
      <c r="N16" s="23">
        <f t="shared" ref="N16:N19" si="7">F16*M16</f>
        <v>973188.17005540011</v>
      </c>
      <c r="O16" s="23">
        <f t="shared" ref="O16" si="8">(F16+I16+K16)*M16</f>
        <v>1554480.9500923371</v>
      </c>
      <c r="P16" s="23">
        <f t="shared" ref="P16:P19" si="9">O16-N16</f>
        <v>581292.78003693698</v>
      </c>
      <c r="Q16" s="23">
        <v>17284.941662521051</v>
      </c>
      <c r="R16" s="23">
        <f t="shared" ref="R16:R19" si="10">P16+Q16</f>
        <v>598577.72169945808</v>
      </c>
    </row>
    <row r="17" spans="1:20" x14ac:dyDescent="0.25">
      <c r="A17" s="13">
        <v>8</v>
      </c>
      <c r="B17" s="7" t="s">
        <v>15</v>
      </c>
      <c r="C17" s="4">
        <v>805</v>
      </c>
      <c r="D17" s="5">
        <v>2268</v>
      </c>
      <c r="E17" s="4">
        <v>1900</v>
      </c>
      <c r="F17" s="4">
        <v>2640</v>
      </c>
      <c r="G17" s="4">
        <f t="shared" si="6"/>
        <v>1173</v>
      </c>
      <c r="H17" s="4">
        <v>173</v>
      </c>
      <c r="I17" s="4">
        <v>240</v>
      </c>
      <c r="J17" s="4">
        <v>678</v>
      </c>
      <c r="K17" s="4">
        <v>921</v>
      </c>
      <c r="L17" s="27">
        <f>G17-H17</f>
        <v>1000</v>
      </c>
      <c r="M17" s="53">
        <v>62.75</v>
      </c>
      <c r="N17" s="23">
        <f>F17*M17</f>
        <v>165660</v>
      </c>
      <c r="O17" s="23">
        <f>(F17+I17+K17)*M17</f>
        <v>238512.75</v>
      </c>
      <c r="P17" s="23">
        <f>O17-N17</f>
        <v>72852.75</v>
      </c>
      <c r="Q17" s="23">
        <v>2166.301693312299</v>
      </c>
      <c r="R17" s="23">
        <f t="shared" si="10"/>
        <v>75019.0516933123</v>
      </c>
    </row>
    <row r="18" spans="1:20" x14ac:dyDescent="0.25">
      <c r="A18" s="13">
        <v>9</v>
      </c>
      <c r="B18" s="7" t="s">
        <v>16</v>
      </c>
      <c r="C18" s="4">
        <v>113</v>
      </c>
      <c r="D18" s="5">
        <v>221</v>
      </c>
      <c r="E18" s="4">
        <v>270</v>
      </c>
      <c r="F18" s="4">
        <f>E18</f>
        <v>270</v>
      </c>
      <c r="G18" s="4">
        <f t="shared" si="6"/>
        <v>64</v>
      </c>
      <c r="H18" s="4">
        <v>40</v>
      </c>
      <c r="I18" s="4">
        <v>40</v>
      </c>
      <c r="J18" s="4">
        <v>0</v>
      </c>
      <c r="K18" s="4">
        <v>0</v>
      </c>
      <c r="L18" s="27">
        <f>G18-H18</f>
        <v>24</v>
      </c>
      <c r="M18" s="53">
        <v>884.5</v>
      </c>
      <c r="N18" s="23">
        <f t="shared" si="7"/>
        <v>238815</v>
      </c>
      <c r="O18" s="23">
        <f>(F18+I18+K18)*M18</f>
        <v>274195</v>
      </c>
      <c r="P18" s="23">
        <f t="shared" si="9"/>
        <v>35380</v>
      </c>
      <c r="Q18" s="23">
        <v>1052.0365244879449</v>
      </c>
      <c r="R18" s="23">
        <f t="shared" si="10"/>
        <v>36432.036524487943</v>
      </c>
      <c r="T18" s="29"/>
    </row>
    <row r="19" spans="1:20" x14ac:dyDescent="0.25">
      <c r="A19" s="13">
        <v>10</v>
      </c>
      <c r="B19" s="7" t="s">
        <v>17</v>
      </c>
      <c r="C19" s="4">
        <v>125</v>
      </c>
      <c r="D19" s="5">
        <v>207</v>
      </c>
      <c r="E19" s="4">
        <v>265</v>
      </c>
      <c r="F19" s="4">
        <f>E19</f>
        <v>265</v>
      </c>
      <c r="G19" s="4">
        <f t="shared" si="6"/>
        <v>67</v>
      </c>
      <c r="H19" s="4">
        <v>40</v>
      </c>
      <c r="I19" s="4">
        <v>40</v>
      </c>
      <c r="J19" s="4">
        <v>0</v>
      </c>
      <c r="K19" s="4">
        <v>0</v>
      </c>
      <c r="L19" s="27">
        <f>G19-H19</f>
        <v>27</v>
      </c>
      <c r="M19" s="53">
        <v>220.57</v>
      </c>
      <c r="N19" s="23">
        <f t="shared" si="7"/>
        <v>58451.049999999996</v>
      </c>
      <c r="O19" s="23">
        <f>(F19+I19+K19)*M19</f>
        <v>67273.849999999991</v>
      </c>
      <c r="P19" s="23">
        <f t="shared" si="9"/>
        <v>8822.7999999999956</v>
      </c>
      <c r="Q19" s="23">
        <v>262.34900645144819</v>
      </c>
      <c r="R19" s="23">
        <f t="shared" si="10"/>
        <v>9085.1490064514437</v>
      </c>
    </row>
    <row r="20" spans="1:20" x14ac:dyDescent="0.25">
      <c r="A20" s="15" t="s">
        <v>18</v>
      </c>
      <c r="B20" s="15" t="s">
        <v>30</v>
      </c>
      <c r="C20" s="8" t="s">
        <v>18</v>
      </c>
      <c r="D20" s="8" t="s">
        <v>18</v>
      </c>
      <c r="E20" s="8" t="s">
        <v>18</v>
      </c>
      <c r="F20" s="8" t="s">
        <v>18</v>
      </c>
      <c r="G20" s="8" t="s">
        <v>18</v>
      </c>
      <c r="H20" s="8">
        <f>SUM(H15:H19)</f>
        <v>1433</v>
      </c>
      <c r="I20" s="8">
        <f>SUM(I15:I19)</f>
        <v>2014</v>
      </c>
      <c r="J20" s="8">
        <f t="shared" ref="J20:K20" si="11">SUM(J15:J19)</f>
        <v>996</v>
      </c>
      <c r="K20" s="8">
        <f t="shared" si="11"/>
        <v>1335</v>
      </c>
      <c r="L20" s="28" t="s">
        <v>18</v>
      </c>
      <c r="M20" s="24" t="s">
        <v>18</v>
      </c>
      <c r="N20" s="25">
        <f>SUM(N15:N19)</f>
        <v>1954629.7200554002</v>
      </c>
      <c r="O20" s="25">
        <f>SUM(O15:O19)</f>
        <v>2742210.9500923371</v>
      </c>
      <c r="P20" s="30">
        <f>SUM(P15:P19)</f>
        <v>787581.23003693705</v>
      </c>
      <c r="Q20" s="30">
        <f>SUM(Q15:Q19)</f>
        <v>23419</v>
      </c>
      <c r="R20" s="30">
        <f>SUM(R15:R19)</f>
        <v>811000.23003693693</v>
      </c>
    </row>
    <row r="21" spans="1:20" s="16" customFormat="1" ht="21" customHeight="1" x14ac:dyDescent="0.25">
      <c r="A21" s="195" t="s">
        <v>47</v>
      </c>
      <c r="B21" s="195"/>
      <c r="C21" s="195"/>
      <c r="D21" s="195"/>
      <c r="E21" s="195"/>
      <c r="F21" s="195"/>
      <c r="G21" s="37"/>
      <c r="H21" s="37">
        <f>H14+H20</f>
        <v>2746</v>
      </c>
      <c r="I21" s="37">
        <f>I14+I20</f>
        <v>3950</v>
      </c>
      <c r="J21" s="37">
        <f t="shared" ref="J21:K21" si="12">J14+J20</f>
        <v>1619</v>
      </c>
      <c r="K21" s="37">
        <f t="shared" si="12"/>
        <v>2269</v>
      </c>
      <c r="L21" s="37"/>
      <c r="M21" s="37"/>
      <c r="N21" s="44">
        <f t="shared" ref="N21:O21" si="13">N14+N20</f>
        <v>2966327.3200554</v>
      </c>
      <c r="O21" s="37">
        <f t="shared" si="13"/>
        <v>4080795.350092337</v>
      </c>
      <c r="P21" s="37">
        <f>P14+P20</f>
        <v>1114468.030036937</v>
      </c>
      <c r="Q21" s="44">
        <f t="shared" ref="Q21:R21" si="14">Q14+Q20</f>
        <v>34220.165870000004</v>
      </c>
      <c r="R21" s="52">
        <f t="shared" si="14"/>
        <v>1148688.1959069369</v>
      </c>
      <c r="S21" s="6"/>
    </row>
    <row r="22" spans="1:20" s="16" customFormat="1" x14ac:dyDescent="0.25">
      <c r="A22" s="196"/>
      <c r="B22" s="196"/>
      <c r="C22" s="196"/>
      <c r="D22" s="196"/>
      <c r="E22" s="196"/>
      <c r="F22" s="196"/>
      <c r="G22" s="37"/>
      <c r="H22" s="34"/>
      <c r="I22" s="38"/>
      <c r="J22" s="39"/>
      <c r="K22" s="39"/>
      <c r="M22" s="17"/>
      <c r="P22" s="45"/>
    </row>
    <row r="23" spans="1:20" s="16" customFormat="1" x14ac:dyDescent="0.25">
      <c r="A23" s="196"/>
      <c r="B23" s="196"/>
      <c r="C23" s="196"/>
      <c r="D23" s="196"/>
      <c r="E23" s="196"/>
      <c r="F23" s="196"/>
      <c r="G23" s="37"/>
      <c r="H23" s="34"/>
      <c r="I23" s="38"/>
      <c r="J23" s="39"/>
      <c r="K23" s="39"/>
      <c r="M23" s="17"/>
      <c r="P23" s="45"/>
    </row>
    <row r="24" spans="1:20" s="16" customFormat="1" ht="30.6" customHeight="1" x14ac:dyDescent="0.25">
      <c r="A24" s="196" t="s">
        <v>49</v>
      </c>
      <c r="B24" s="196"/>
      <c r="C24" s="196"/>
      <c r="D24" s="196"/>
      <c r="E24" s="196"/>
      <c r="F24" s="196"/>
      <c r="G24" s="37"/>
      <c r="H24" s="34"/>
      <c r="I24" s="38"/>
      <c r="J24" s="39"/>
      <c r="K24" s="39"/>
      <c r="M24" s="17"/>
      <c r="P24" s="45"/>
    </row>
    <row r="25" spans="1:20" s="16" customFormat="1" x14ac:dyDescent="0.25">
      <c r="A25" s="36"/>
      <c r="B25" s="36"/>
      <c r="C25" s="37"/>
      <c r="D25" s="37"/>
      <c r="E25" s="37"/>
      <c r="F25" s="37"/>
      <c r="G25" s="37"/>
      <c r="H25" s="34"/>
      <c r="I25" s="38"/>
      <c r="J25" s="39"/>
      <c r="K25" s="39"/>
      <c r="M25" s="17"/>
      <c r="P25" s="45"/>
    </row>
    <row r="26" spans="1:20" s="16" customFormat="1" x14ac:dyDescent="0.25">
      <c r="A26" s="36"/>
      <c r="B26" s="36"/>
      <c r="C26" s="37"/>
      <c r="D26" s="37"/>
      <c r="E26" s="37"/>
      <c r="F26" s="37"/>
      <c r="G26" s="37"/>
      <c r="H26" s="34"/>
      <c r="I26" s="38"/>
      <c r="J26" s="39"/>
      <c r="K26" s="39"/>
      <c r="M26" s="17"/>
      <c r="P26" s="45"/>
    </row>
    <row r="27" spans="1:20" s="16" customFormat="1" x14ac:dyDescent="0.25">
      <c r="A27" s="36"/>
      <c r="B27" s="36"/>
      <c r="C27" s="37"/>
      <c r="D27" s="40"/>
      <c r="E27" s="40"/>
      <c r="F27" s="40"/>
      <c r="G27" s="41" t="s">
        <v>33</v>
      </c>
      <c r="H27" s="40">
        <f>H21+J21</f>
        <v>4365</v>
      </c>
      <c r="I27" s="38"/>
      <c r="J27" s="39"/>
      <c r="K27" s="39"/>
      <c r="P27" s="46"/>
    </row>
    <row r="28" spans="1:20" s="16" customFormat="1" x14ac:dyDescent="0.25">
      <c r="A28" s="36"/>
      <c r="B28" s="36"/>
      <c r="C28" s="37"/>
      <c r="D28" s="40"/>
      <c r="E28" s="40"/>
      <c r="F28" s="40"/>
      <c r="G28" s="41" t="s">
        <v>34</v>
      </c>
      <c r="H28" s="40">
        <f>I21+K21</f>
        <v>6219</v>
      </c>
      <c r="I28" s="38"/>
      <c r="J28" s="39"/>
      <c r="K28" s="39"/>
      <c r="M28" s="17"/>
      <c r="P28" s="46"/>
    </row>
    <row r="29" spans="1:20" x14ac:dyDescent="0.25">
      <c r="A29" s="31"/>
      <c r="B29" s="36"/>
      <c r="C29" s="37"/>
      <c r="D29" s="40"/>
      <c r="E29" s="40"/>
      <c r="F29" s="40"/>
      <c r="G29" s="40"/>
      <c r="H29" s="40"/>
      <c r="I29" s="38"/>
      <c r="J29" s="39"/>
      <c r="K29" s="35"/>
      <c r="P29" s="11"/>
    </row>
    <row r="30" spans="1:20" x14ac:dyDescent="0.25">
      <c r="A30" s="31"/>
      <c r="B30" s="36"/>
      <c r="C30" s="37"/>
      <c r="D30" s="42"/>
      <c r="E30" s="42"/>
      <c r="F30" s="42"/>
      <c r="G30" s="43" t="s">
        <v>35</v>
      </c>
      <c r="H30" s="42">
        <f>H21</f>
        <v>2746</v>
      </c>
      <c r="I30" s="16"/>
      <c r="J30" s="16"/>
    </row>
    <row r="31" spans="1:20" x14ac:dyDescent="0.25">
      <c r="A31" s="31"/>
      <c r="B31" s="36"/>
      <c r="C31" s="37"/>
      <c r="D31" s="42"/>
      <c r="E31" s="42"/>
      <c r="F31" s="42"/>
      <c r="G31" s="43" t="s">
        <v>32</v>
      </c>
      <c r="H31" s="42">
        <f>I21</f>
        <v>3950</v>
      </c>
      <c r="I31" s="16"/>
      <c r="J31" s="16"/>
    </row>
    <row r="32" spans="1:20" x14ac:dyDescent="0.25">
      <c r="A32" s="31"/>
      <c r="B32" s="36"/>
      <c r="C32" s="37"/>
      <c r="D32" s="42"/>
      <c r="E32" s="42"/>
      <c r="F32" s="42"/>
      <c r="G32" s="42"/>
      <c r="H32" s="42"/>
      <c r="I32" s="16"/>
      <c r="J32" s="16"/>
    </row>
    <row r="33" spans="1:18" x14ac:dyDescent="0.25">
      <c r="A33" s="31"/>
      <c r="B33" s="36"/>
      <c r="C33" s="37"/>
      <c r="D33" s="42"/>
      <c r="E33" s="42"/>
      <c r="F33" s="42"/>
      <c r="G33" s="43" t="s">
        <v>36</v>
      </c>
      <c r="H33" s="42">
        <f>J21</f>
        <v>1619</v>
      </c>
      <c r="I33" s="16"/>
      <c r="J33" s="16"/>
    </row>
    <row r="34" spans="1:18" x14ac:dyDescent="0.25">
      <c r="A34" s="31"/>
      <c r="B34" s="36"/>
      <c r="C34" s="37"/>
      <c r="D34" s="42"/>
      <c r="E34" s="42"/>
      <c r="F34" s="42"/>
      <c r="G34" s="43" t="s">
        <v>37</v>
      </c>
      <c r="H34" s="42">
        <f>K21</f>
        <v>2269</v>
      </c>
      <c r="I34" s="16"/>
      <c r="J34" s="16"/>
      <c r="R34" s="29"/>
    </row>
    <row r="35" spans="1:18" x14ac:dyDescent="0.25">
      <c r="A35" s="31"/>
      <c r="B35" s="36"/>
      <c r="C35" s="37"/>
      <c r="D35" s="37"/>
      <c r="E35" s="37"/>
      <c r="F35" s="37"/>
      <c r="G35" s="37"/>
      <c r="H35" s="34"/>
      <c r="I35" s="16"/>
      <c r="J35" s="16"/>
      <c r="R35" s="11"/>
    </row>
    <row r="36" spans="1:18" x14ac:dyDescent="0.25">
      <c r="A36" s="31"/>
      <c r="B36" s="36"/>
      <c r="C36" s="37"/>
      <c r="D36" s="37"/>
      <c r="E36" s="37"/>
      <c r="F36" s="37"/>
      <c r="G36" s="37"/>
      <c r="H36" s="34"/>
      <c r="I36" s="16"/>
      <c r="J36" s="16"/>
      <c r="R36" s="11"/>
    </row>
    <row r="37" spans="1:18" ht="19.5" x14ac:dyDescent="0.35">
      <c r="A37" s="31"/>
      <c r="B37" s="36"/>
      <c r="C37" s="37"/>
      <c r="D37" s="37"/>
      <c r="E37" s="37"/>
      <c r="F37" s="37"/>
      <c r="G37" s="55" t="s">
        <v>44</v>
      </c>
      <c r="H37" s="185">
        <f>R21</f>
        <v>1148688.1959069369</v>
      </c>
      <c r="I37" s="16"/>
      <c r="J37" s="16"/>
      <c r="R37" s="11"/>
    </row>
    <row r="38" spans="1:18" x14ac:dyDescent="0.25">
      <c r="A38" s="31"/>
      <c r="B38" s="36"/>
      <c r="C38" s="54" t="s">
        <v>43</v>
      </c>
      <c r="D38" s="37"/>
      <c r="E38" s="37"/>
      <c r="F38" s="37"/>
      <c r="G38" s="37"/>
      <c r="H38" s="34"/>
      <c r="I38" s="16"/>
      <c r="J38" s="16"/>
      <c r="R38" s="11"/>
    </row>
    <row r="39" spans="1:18" ht="90.75" customHeight="1" x14ac:dyDescent="0.25">
      <c r="A39" s="31"/>
      <c r="B39" s="36"/>
      <c r="C39" s="37"/>
      <c r="D39" s="37"/>
      <c r="E39" s="37"/>
      <c r="F39" s="37"/>
      <c r="G39" s="37"/>
      <c r="H39" s="174">
        <v>885697</v>
      </c>
      <c r="I39" s="191" t="s">
        <v>194</v>
      </c>
      <c r="J39" s="192"/>
      <c r="K39" s="192"/>
      <c r="L39" s="192"/>
      <c r="M39" s="192"/>
      <c r="N39" s="192"/>
      <c r="O39" s="192"/>
      <c r="P39" s="192"/>
      <c r="R39" s="11"/>
    </row>
    <row r="40" spans="1:18" ht="64.150000000000006" customHeight="1" x14ac:dyDescent="0.25">
      <c r="A40" s="31"/>
      <c r="B40" s="36"/>
      <c r="C40" s="37"/>
      <c r="D40" s="37"/>
      <c r="E40" s="37"/>
      <c r="F40" s="37"/>
      <c r="G40" s="37"/>
      <c r="H40" s="186">
        <f>H37-H39</f>
        <v>262991.19590693689</v>
      </c>
      <c r="I40" s="191" t="s">
        <v>193</v>
      </c>
      <c r="J40" s="192"/>
      <c r="K40" s="192"/>
      <c r="L40" s="192"/>
      <c r="M40" s="192"/>
      <c r="N40" s="192"/>
      <c r="O40" s="192"/>
      <c r="P40" s="192"/>
      <c r="R40" s="11"/>
    </row>
    <row r="41" spans="1:18" x14ac:dyDescent="0.25">
      <c r="A41" s="31"/>
      <c r="B41" s="36"/>
      <c r="C41" s="37"/>
      <c r="D41" s="37"/>
      <c r="E41" s="37"/>
      <c r="F41" s="37"/>
      <c r="G41" s="37"/>
      <c r="H41" s="34"/>
      <c r="I41" s="16"/>
      <c r="J41" s="16"/>
      <c r="R41" s="11"/>
    </row>
    <row r="42" spans="1:18" x14ac:dyDescent="0.25">
      <c r="A42" s="31"/>
      <c r="B42" s="36"/>
      <c r="C42" s="37"/>
      <c r="D42" s="37"/>
      <c r="E42" s="37"/>
      <c r="F42" s="37"/>
      <c r="G42" s="37"/>
      <c r="H42" s="34"/>
      <c r="I42" s="16"/>
      <c r="J42" s="16"/>
      <c r="R42" s="11"/>
    </row>
    <row r="43" spans="1:18" ht="15.75" x14ac:dyDescent="0.25">
      <c r="A43" s="56"/>
      <c r="B43" s="175" t="s">
        <v>50</v>
      </c>
      <c r="C43" s="176"/>
      <c r="D43" s="176"/>
      <c r="E43" s="176"/>
      <c r="F43" s="176" t="s">
        <v>51</v>
      </c>
      <c r="G43" s="57"/>
      <c r="H43" s="58"/>
      <c r="I43" s="16"/>
      <c r="J43" s="16"/>
      <c r="R43" s="11"/>
    </row>
    <row r="44" spans="1:18" x14ac:dyDescent="0.25">
      <c r="A44" s="31"/>
      <c r="B44" s="36"/>
      <c r="C44" s="37"/>
      <c r="D44" s="37"/>
      <c r="E44" s="37"/>
      <c r="F44" s="37"/>
      <c r="G44" s="37"/>
      <c r="H44" s="34"/>
      <c r="I44" s="16"/>
      <c r="J44" s="16"/>
      <c r="R44" s="11"/>
    </row>
    <row r="45" spans="1:18" x14ac:dyDescent="0.25">
      <c r="A45" s="31"/>
      <c r="B45" s="36"/>
      <c r="C45" s="37"/>
      <c r="D45" s="37"/>
      <c r="E45" s="37"/>
      <c r="F45" s="37"/>
      <c r="G45" s="37"/>
      <c r="H45" s="34"/>
      <c r="I45" s="16"/>
      <c r="J45" s="16"/>
      <c r="R45" s="11"/>
    </row>
    <row r="46" spans="1:18" x14ac:dyDescent="0.25">
      <c r="A46" s="31"/>
      <c r="B46" s="36"/>
      <c r="C46" s="37"/>
      <c r="D46" s="37"/>
      <c r="E46" s="37"/>
      <c r="F46" s="37"/>
      <c r="G46" s="37"/>
      <c r="H46" s="34"/>
      <c r="I46" s="16"/>
      <c r="J46" s="16"/>
      <c r="R46" s="11"/>
    </row>
    <row r="47" spans="1:18" x14ac:dyDescent="0.25">
      <c r="A47" s="31"/>
      <c r="B47" s="36"/>
      <c r="C47" s="37"/>
      <c r="D47" s="37"/>
      <c r="E47" s="37"/>
      <c r="F47" s="37"/>
      <c r="G47" s="37"/>
      <c r="H47" s="34"/>
      <c r="I47" s="16"/>
      <c r="J47" s="16"/>
      <c r="R47" s="11"/>
    </row>
    <row r="48" spans="1:18" x14ac:dyDescent="0.25">
      <c r="A48" s="31"/>
      <c r="B48" s="36"/>
      <c r="C48" s="37"/>
      <c r="D48" s="37"/>
      <c r="E48" s="37"/>
      <c r="F48" s="37"/>
      <c r="G48" s="37"/>
      <c r="H48" s="34"/>
      <c r="I48" s="16"/>
      <c r="J48" s="16"/>
      <c r="R48" s="11"/>
    </row>
    <row r="49" spans="1:18" x14ac:dyDescent="0.25">
      <c r="A49" s="31"/>
      <c r="B49" s="59" t="s">
        <v>53</v>
      </c>
      <c r="C49" s="37"/>
      <c r="D49" s="37"/>
      <c r="E49" s="37"/>
      <c r="F49" s="37"/>
      <c r="G49" s="37"/>
      <c r="H49" s="34"/>
      <c r="I49" s="16"/>
      <c r="J49" s="16"/>
      <c r="R49" s="11"/>
    </row>
    <row r="50" spans="1:18" x14ac:dyDescent="0.25">
      <c r="A50" s="31"/>
      <c r="B50" s="59" t="s">
        <v>52</v>
      </c>
      <c r="C50" s="37"/>
      <c r="D50" s="37"/>
      <c r="E50" s="37"/>
      <c r="F50" s="37"/>
      <c r="G50" s="37"/>
      <c r="H50" s="34"/>
      <c r="I50" s="16"/>
      <c r="J50" s="16"/>
    </row>
  </sheetData>
  <mergeCells count="8">
    <mergeCell ref="I39:P39"/>
    <mergeCell ref="I40:P40"/>
    <mergeCell ref="P3:R3"/>
    <mergeCell ref="A5:R5"/>
    <mergeCell ref="A21:F23"/>
    <mergeCell ref="A24:F24"/>
    <mergeCell ref="A6:A8"/>
    <mergeCell ref="B6:B7"/>
  </mergeCells>
  <pageMargins left="0.11811023622047245" right="0.11811023622047245" top="0.11811023622047245" bottom="0.11811023622047245" header="0.31496062992125984" footer="0.31496062992125984"/>
  <pageSetup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54"/>
  <sheetViews>
    <sheetView view="pageLayout" topLeftCell="A30" zoomScale="60" zoomScaleNormal="60" zoomScalePageLayoutView="60" workbookViewId="0">
      <selection activeCell="I47" sqref="I47"/>
    </sheetView>
  </sheetViews>
  <sheetFormatPr defaultColWidth="9.140625" defaultRowHeight="15" x14ac:dyDescent="0.25"/>
  <cols>
    <col min="1" max="1" width="9.140625" style="60"/>
    <col min="2" max="2" width="6.28515625" style="60" customWidth="1"/>
    <col min="3" max="3" width="11.140625" style="60" customWidth="1"/>
    <col min="4" max="4" width="10.7109375" style="60" customWidth="1"/>
    <col min="5" max="5" width="79.7109375" style="61" customWidth="1"/>
    <col min="6" max="6" width="16.85546875" style="60" customWidth="1"/>
    <col min="7" max="7" width="20.7109375" style="62" customWidth="1"/>
    <col min="8" max="8" width="24.7109375" style="60" customWidth="1"/>
    <col min="9" max="9" width="17.140625" style="60" customWidth="1"/>
    <col min="10" max="10" width="18.28515625" style="60" customWidth="1"/>
    <col min="11" max="11" width="27.7109375" customWidth="1"/>
    <col min="12" max="12" width="26.140625" customWidth="1"/>
    <col min="13" max="13" width="14.5703125" customWidth="1"/>
    <col min="14" max="14" width="12.85546875" customWidth="1"/>
    <col min="15" max="15" width="47.28515625" customWidth="1"/>
    <col min="16" max="16384" width="9.140625" style="60"/>
  </cols>
  <sheetData>
    <row r="1" spans="1:11" customFormat="1" x14ac:dyDescent="0.25">
      <c r="A1" s="60"/>
      <c r="B1" s="60"/>
      <c r="C1" s="60"/>
      <c r="D1" s="60"/>
      <c r="E1" s="61"/>
      <c r="F1" s="60"/>
      <c r="G1" s="62"/>
      <c r="H1" s="60"/>
      <c r="I1" s="60"/>
      <c r="J1" s="60" t="s">
        <v>121</v>
      </c>
    </row>
    <row r="2" spans="1:11" ht="50.45" customHeight="1" x14ac:dyDescent="0.25">
      <c r="H2" s="207" t="s">
        <v>55</v>
      </c>
      <c r="I2" s="207"/>
      <c r="J2" s="207"/>
    </row>
    <row r="3" spans="1:11" ht="21.6" customHeight="1" x14ac:dyDescent="0.25"/>
    <row r="4" spans="1:11" customFormat="1" ht="18.75" x14ac:dyDescent="0.25">
      <c r="A4" s="60"/>
      <c r="B4" s="214" t="s">
        <v>57</v>
      </c>
      <c r="C4" s="214"/>
      <c r="D4" s="214"/>
      <c r="E4" s="214"/>
      <c r="F4" s="214"/>
      <c r="G4" s="214"/>
      <c r="H4" s="214"/>
      <c r="I4" s="214"/>
      <c r="J4" s="214"/>
    </row>
    <row r="6" spans="1:11" customFormat="1" ht="54.6" customHeight="1" x14ac:dyDescent="0.25">
      <c r="A6" s="60"/>
      <c r="B6" s="63" t="s">
        <v>58</v>
      </c>
      <c r="C6" s="64" t="s">
        <v>59</v>
      </c>
      <c r="D6" s="64" t="s">
        <v>60</v>
      </c>
      <c r="E6" s="65" t="s">
        <v>61</v>
      </c>
      <c r="F6" s="64" t="s">
        <v>62</v>
      </c>
      <c r="G6" s="66" t="s">
        <v>63</v>
      </c>
      <c r="H6" s="64" t="s">
        <v>64</v>
      </c>
      <c r="I6" s="64" t="s">
        <v>65</v>
      </c>
      <c r="J6" s="64" t="s">
        <v>66</v>
      </c>
    </row>
    <row r="7" spans="1:11" customFormat="1" ht="145.15" customHeight="1" x14ac:dyDescent="0.25">
      <c r="A7" s="60"/>
      <c r="B7" s="67">
        <v>1</v>
      </c>
      <c r="C7" s="208" t="s">
        <v>67</v>
      </c>
      <c r="D7" s="68" t="s">
        <v>68</v>
      </c>
      <c r="E7" s="69" t="s">
        <v>221</v>
      </c>
      <c r="F7" s="70" t="s">
        <v>69</v>
      </c>
      <c r="G7" s="71">
        <v>151997</v>
      </c>
      <c r="H7" s="70" t="s">
        <v>70</v>
      </c>
      <c r="I7" s="70"/>
      <c r="J7" s="72">
        <f>G7</f>
        <v>151997</v>
      </c>
    </row>
    <row r="8" spans="1:11" customFormat="1" ht="111" customHeight="1" x14ac:dyDescent="0.25">
      <c r="A8" s="60"/>
      <c r="B8" s="67">
        <v>2</v>
      </c>
      <c r="C8" s="209"/>
      <c r="D8" s="68" t="s">
        <v>68</v>
      </c>
      <c r="E8" s="69" t="s">
        <v>222</v>
      </c>
      <c r="F8" s="70" t="s">
        <v>69</v>
      </c>
      <c r="G8" s="71">
        <v>64345</v>
      </c>
      <c r="H8" s="70"/>
      <c r="I8" s="70"/>
      <c r="J8" s="72">
        <f>G8</f>
        <v>64345</v>
      </c>
    </row>
    <row r="9" spans="1:11" customFormat="1" ht="140.25" x14ac:dyDescent="0.25">
      <c r="A9" s="60"/>
      <c r="B9" s="67">
        <v>3</v>
      </c>
      <c r="C9" s="210"/>
      <c r="D9" s="73" t="s">
        <v>71</v>
      </c>
      <c r="E9" s="69" t="s">
        <v>223</v>
      </c>
      <c r="F9" s="70" t="s">
        <v>69</v>
      </c>
      <c r="G9" s="71">
        <v>210940</v>
      </c>
      <c r="H9" s="70" t="s">
        <v>70</v>
      </c>
      <c r="I9" s="70"/>
      <c r="J9" s="72">
        <f>G9</f>
        <v>210940</v>
      </c>
      <c r="K9" s="74"/>
    </row>
    <row r="10" spans="1:11" customFormat="1" x14ac:dyDescent="0.25">
      <c r="A10" s="60"/>
      <c r="B10" s="204" t="s">
        <v>72</v>
      </c>
      <c r="C10" s="205"/>
      <c r="D10" s="205"/>
      <c r="E10" s="205"/>
      <c r="F10" s="206"/>
      <c r="G10" s="75">
        <f>SUM(G7:G9)</f>
        <v>427282</v>
      </c>
      <c r="H10" s="64" t="s">
        <v>18</v>
      </c>
      <c r="I10" s="75">
        <f>SUM(I7:I9)</f>
        <v>0</v>
      </c>
      <c r="J10" s="75">
        <f>SUM(J7:J9)</f>
        <v>427282</v>
      </c>
      <c r="K10" s="74"/>
    </row>
    <row r="11" spans="1:11" customFormat="1" ht="76.5" x14ac:dyDescent="0.25">
      <c r="A11" s="60"/>
      <c r="B11" s="76">
        <v>4</v>
      </c>
      <c r="C11" s="208" t="s">
        <v>73</v>
      </c>
      <c r="D11" s="77" t="s">
        <v>74</v>
      </c>
      <c r="E11" s="78" t="s">
        <v>224</v>
      </c>
      <c r="F11" s="79" t="s">
        <v>69</v>
      </c>
      <c r="G11" s="80">
        <v>11080</v>
      </c>
      <c r="H11" s="76"/>
      <c r="I11" s="80">
        <f t="shared" ref="I11:I16" si="0">G11</f>
        <v>11080</v>
      </c>
      <c r="J11" s="76"/>
    </row>
    <row r="12" spans="1:11" customFormat="1" ht="63.75" x14ac:dyDescent="0.25">
      <c r="A12" s="60"/>
      <c r="B12" s="81">
        <v>5</v>
      </c>
      <c r="C12" s="209"/>
      <c r="D12" s="82" t="s">
        <v>75</v>
      </c>
      <c r="E12" s="83" t="s">
        <v>225</v>
      </c>
      <c r="F12" s="81" t="s">
        <v>76</v>
      </c>
      <c r="G12" s="84">
        <v>80125</v>
      </c>
      <c r="H12" s="85" t="s">
        <v>77</v>
      </c>
      <c r="I12" s="84">
        <f t="shared" si="0"/>
        <v>80125</v>
      </c>
      <c r="J12" s="84"/>
    </row>
    <row r="13" spans="1:11" customFormat="1" ht="151.9" customHeight="1" x14ac:dyDescent="0.25">
      <c r="A13" s="60"/>
      <c r="B13" s="67">
        <v>6</v>
      </c>
      <c r="C13" s="209"/>
      <c r="D13" s="68" t="s">
        <v>75</v>
      </c>
      <c r="E13" s="69" t="s">
        <v>236</v>
      </c>
      <c r="F13" s="70" t="s">
        <v>69</v>
      </c>
      <c r="G13" s="86">
        <v>60752</v>
      </c>
      <c r="H13" s="70" t="s">
        <v>78</v>
      </c>
      <c r="I13" s="86"/>
      <c r="J13" s="86">
        <f>G13</f>
        <v>60752</v>
      </c>
    </row>
    <row r="14" spans="1:11" customFormat="1" ht="140.25" x14ac:dyDescent="0.25">
      <c r="A14" s="60"/>
      <c r="B14" s="67">
        <v>7</v>
      </c>
      <c r="C14" s="209"/>
      <c r="D14" s="68" t="s">
        <v>79</v>
      </c>
      <c r="E14" s="69" t="s">
        <v>226</v>
      </c>
      <c r="F14" s="70" t="s">
        <v>69</v>
      </c>
      <c r="G14" s="86">
        <v>71661</v>
      </c>
      <c r="H14" s="70" t="s">
        <v>80</v>
      </c>
      <c r="I14" s="72">
        <f t="shared" si="0"/>
        <v>71661</v>
      </c>
      <c r="J14" s="70"/>
    </row>
    <row r="15" spans="1:11" customFormat="1" ht="63.75" x14ac:dyDescent="0.25">
      <c r="A15" s="60"/>
      <c r="B15" s="81">
        <v>8</v>
      </c>
      <c r="C15" s="209"/>
      <c r="D15" s="82" t="s">
        <v>79</v>
      </c>
      <c r="E15" s="83" t="s">
        <v>229</v>
      </c>
      <c r="F15" s="81" t="s">
        <v>76</v>
      </c>
      <c r="G15" s="84">
        <v>40200</v>
      </c>
      <c r="H15" s="87" t="s">
        <v>81</v>
      </c>
      <c r="I15" s="88">
        <f t="shared" si="0"/>
        <v>40200</v>
      </c>
      <c r="J15" s="88"/>
    </row>
    <row r="16" spans="1:11" customFormat="1" ht="102" x14ac:dyDescent="0.25">
      <c r="A16" s="60"/>
      <c r="B16" s="67">
        <v>9</v>
      </c>
      <c r="C16" s="209"/>
      <c r="D16" s="68" t="s">
        <v>82</v>
      </c>
      <c r="E16" s="69" t="s">
        <v>227</v>
      </c>
      <c r="F16" s="70" t="s">
        <v>69</v>
      </c>
      <c r="G16" s="86">
        <v>31139</v>
      </c>
      <c r="H16" s="70" t="s">
        <v>83</v>
      </c>
      <c r="I16" s="72">
        <f t="shared" si="0"/>
        <v>31139</v>
      </c>
      <c r="J16" s="72"/>
    </row>
    <row r="17" spans="1:12" customFormat="1" ht="63.75" x14ac:dyDescent="0.25">
      <c r="A17" s="60"/>
      <c r="B17" s="67">
        <v>10</v>
      </c>
      <c r="C17" s="210"/>
      <c r="D17" s="68" t="s">
        <v>82</v>
      </c>
      <c r="E17" s="69" t="s">
        <v>228</v>
      </c>
      <c r="F17" s="70" t="s">
        <v>69</v>
      </c>
      <c r="G17" s="86">
        <v>44169</v>
      </c>
      <c r="H17" s="70" t="s">
        <v>84</v>
      </c>
      <c r="I17" s="72"/>
      <c r="J17" s="72">
        <f>G17</f>
        <v>44169</v>
      </c>
    </row>
    <row r="18" spans="1:12" customFormat="1" x14ac:dyDescent="0.25">
      <c r="A18" s="60"/>
      <c r="B18" s="204" t="s">
        <v>85</v>
      </c>
      <c r="C18" s="205"/>
      <c r="D18" s="205"/>
      <c r="E18" s="205"/>
      <c r="F18" s="206"/>
      <c r="G18" s="75">
        <f>SUM(G11:G17)</f>
        <v>339126</v>
      </c>
      <c r="H18" s="64" t="s">
        <v>18</v>
      </c>
      <c r="I18" s="75">
        <f>SUM(I11:I17)</f>
        <v>234205</v>
      </c>
      <c r="J18" s="75">
        <f>SUM(J11:J17)</f>
        <v>104921</v>
      </c>
    </row>
    <row r="19" spans="1:12" customFormat="1" ht="108.6" customHeight="1" x14ac:dyDescent="0.25">
      <c r="A19" s="60"/>
      <c r="B19" s="76">
        <v>11</v>
      </c>
      <c r="C19" s="208" t="s">
        <v>86</v>
      </c>
      <c r="D19" s="77" t="s">
        <v>87</v>
      </c>
      <c r="E19" s="78" t="s">
        <v>230</v>
      </c>
      <c r="F19" s="79" t="s">
        <v>69</v>
      </c>
      <c r="G19" s="80">
        <v>37441</v>
      </c>
      <c r="H19" s="79" t="s">
        <v>88</v>
      </c>
      <c r="I19" s="79"/>
      <c r="J19" s="89">
        <f>G19</f>
        <v>37441</v>
      </c>
    </row>
    <row r="20" spans="1:12" customFormat="1" ht="163.9" customHeight="1" x14ac:dyDescent="0.25">
      <c r="A20" s="60"/>
      <c r="B20" s="67">
        <v>12</v>
      </c>
      <c r="C20" s="209"/>
      <c r="D20" s="68" t="s">
        <v>87</v>
      </c>
      <c r="E20" s="69" t="s">
        <v>235</v>
      </c>
      <c r="F20" s="70" t="s">
        <v>69</v>
      </c>
      <c r="G20" s="86">
        <v>158595</v>
      </c>
      <c r="H20" s="70" t="s">
        <v>70</v>
      </c>
      <c r="I20" s="72">
        <f>G20</f>
        <v>158595</v>
      </c>
      <c r="J20" s="72"/>
      <c r="L20" s="74"/>
    </row>
    <row r="21" spans="1:12" customFormat="1" ht="150.6" customHeight="1" x14ac:dyDescent="0.25">
      <c r="A21" s="60"/>
      <c r="B21" s="67">
        <v>13</v>
      </c>
      <c r="C21" s="210"/>
      <c r="D21" s="68" t="s">
        <v>89</v>
      </c>
      <c r="E21" s="69" t="s">
        <v>231</v>
      </c>
      <c r="F21" s="70" t="s">
        <v>69</v>
      </c>
      <c r="G21" s="86">
        <v>62057</v>
      </c>
      <c r="H21" s="70" t="s">
        <v>70</v>
      </c>
      <c r="I21" s="72">
        <f>G21</f>
        <v>62057</v>
      </c>
      <c r="J21" s="70"/>
    </row>
    <row r="22" spans="1:12" customFormat="1" x14ac:dyDescent="0.25">
      <c r="A22" s="60"/>
      <c r="B22" s="204" t="s">
        <v>90</v>
      </c>
      <c r="C22" s="205"/>
      <c r="D22" s="205"/>
      <c r="E22" s="205"/>
      <c r="F22" s="206"/>
      <c r="G22" s="66">
        <f>SUM(G19:G21)</f>
        <v>258093</v>
      </c>
      <c r="H22" s="64" t="s">
        <v>18</v>
      </c>
      <c r="I22" s="75">
        <f>SUM(I19:I21)</f>
        <v>220652</v>
      </c>
      <c r="J22" s="75">
        <f>SUM(J19:J21)</f>
        <v>37441</v>
      </c>
    </row>
    <row r="23" spans="1:12" customFormat="1" ht="82.9" customHeight="1" x14ac:dyDescent="0.25">
      <c r="A23" s="60"/>
      <c r="B23" s="67">
        <v>14</v>
      </c>
      <c r="C23" s="208" t="s">
        <v>91</v>
      </c>
      <c r="D23" s="68" t="s">
        <v>92</v>
      </c>
      <c r="E23" s="69" t="s">
        <v>232</v>
      </c>
      <c r="F23" s="90" t="s">
        <v>93</v>
      </c>
      <c r="G23" s="86">
        <v>137450</v>
      </c>
      <c r="H23" s="90" t="s">
        <v>94</v>
      </c>
      <c r="I23" s="90"/>
      <c r="J23" s="86">
        <f>G23</f>
        <v>137450</v>
      </c>
    </row>
    <row r="24" spans="1:12" customFormat="1" ht="76.900000000000006" customHeight="1" x14ac:dyDescent="0.25">
      <c r="A24" s="60"/>
      <c r="B24" s="81">
        <v>15</v>
      </c>
      <c r="C24" s="209"/>
      <c r="D24" s="82" t="s">
        <v>92</v>
      </c>
      <c r="E24" s="83" t="s">
        <v>95</v>
      </c>
      <c r="F24" s="81" t="s">
        <v>76</v>
      </c>
      <c r="G24" s="84">
        <v>20000</v>
      </c>
      <c r="H24" s="81"/>
      <c r="I24" s="84">
        <f>G24</f>
        <v>20000</v>
      </c>
      <c r="J24" s="81"/>
    </row>
    <row r="25" spans="1:12" customFormat="1" ht="127.5" x14ac:dyDescent="0.25">
      <c r="A25" s="60"/>
      <c r="B25" s="67">
        <v>16</v>
      </c>
      <c r="C25" s="209"/>
      <c r="D25" s="68" t="s">
        <v>96</v>
      </c>
      <c r="E25" s="69" t="s">
        <v>97</v>
      </c>
      <c r="F25" s="70" t="s">
        <v>69</v>
      </c>
      <c r="G25" s="86">
        <v>40000</v>
      </c>
      <c r="H25" s="70" t="s">
        <v>98</v>
      </c>
      <c r="I25" s="70"/>
      <c r="J25" s="72">
        <f>G25</f>
        <v>40000</v>
      </c>
    </row>
    <row r="26" spans="1:12" customFormat="1" ht="81" customHeight="1" x14ac:dyDescent="0.25">
      <c r="A26" s="60"/>
      <c r="B26" s="81">
        <v>17</v>
      </c>
      <c r="C26" s="209"/>
      <c r="D26" s="82" t="s">
        <v>96</v>
      </c>
      <c r="E26" s="83" t="s">
        <v>99</v>
      </c>
      <c r="F26" s="81" t="s">
        <v>76</v>
      </c>
      <c r="G26" s="84">
        <v>100000</v>
      </c>
      <c r="H26" s="85" t="s">
        <v>100</v>
      </c>
      <c r="I26" s="84">
        <f>G26</f>
        <v>100000</v>
      </c>
      <c r="J26" s="87"/>
    </row>
    <row r="27" spans="1:12" customFormat="1" hidden="1" x14ac:dyDescent="0.25">
      <c r="A27" s="60"/>
      <c r="B27" s="67"/>
      <c r="C27" s="210"/>
      <c r="D27" s="68"/>
      <c r="E27" s="69"/>
      <c r="F27" s="70"/>
      <c r="G27" s="86"/>
      <c r="H27" s="70"/>
      <c r="I27" s="86"/>
      <c r="J27" s="91"/>
    </row>
    <row r="28" spans="1:12" customFormat="1" x14ac:dyDescent="0.25">
      <c r="A28" s="60"/>
      <c r="B28" s="204" t="s">
        <v>101</v>
      </c>
      <c r="C28" s="205"/>
      <c r="D28" s="205"/>
      <c r="E28" s="205"/>
      <c r="F28" s="206"/>
      <c r="G28" s="66">
        <f>SUM(G23:G27)</f>
        <v>297450</v>
      </c>
      <c r="H28" s="64" t="s">
        <v>18</v>
      </c>
      <c r="I28" s="75">
        <f>SUM(I23:I27)</f>
        <v>120000</v>
      </c>
      <c r="J28" s="75">
        <f>SUM(J23:J27)</f>
        <v>177450</v>
      </c>
    </row>
    <row r="29" spans="1:12" customFormat="1" ht="153" customHeight="1" x14ac:dyDescent="0.25">
      <c r="A29" s="60"/>
      <c r="B29" s="76">
        <v>18</v>
      </c>
      <c r="C29" s="211" t="s">
        <v>102</v>
      </c>
      <c r="D29" s="77" t="s">
        <v>103</v>
      </c>
      <c r="E29" s="78" t="s">
        <v>104</v>
      </c>
      <c r="F29" s="79" t="s">
        <v>69</v>
      </c>
      <c r="G29" s="80">
        <v>12000</v>
      </c>
      <c r="H29" s="79" t="s">
        <v>105</v>
      </c>
      <c r="I29" s="80"/>
      <c r="J29" s="80">
        <f>G29</f>
        <v>12000</v>
      </c>
    </row>
    <row r="30" spans="1:12" customFormat="1" ht="118.9" customHeight="1" x14ac:dyDescent="0.25">
      <c r="A30" s="60"/>
      <c r="B30" s="67">
        <v>19</v>
      </c>
      <c r="C30" s="212"/>
      <c r="D30" s="92" t="s">
        <v>106</v>
      </c>
      <c r="E30" s="69" t="s">
        <v>233</v>
      </c>
      <c r="F30" s="93" t="s">
        <v>69</v>
      </c>
      <c r="G30" s="86">
        <v>30353</v>
      </c>
      <c r="H30" s="94"/>
      <c r="I30" s="86">
        <f>G30</f>
        <v>30353</v>
      </c>
      <c r="J30" s="86"/>
    </row>
    <row r="31" spans="1:12" customFormat="1" ht="154.15" customHeight="1" x14ac:dyDescent="0.25">
      <c r="A31" s="60"/>
      <c r="B31" s="67">
        <v>20</v>
      </c>
      <c r="C31" s="213"/>
      <c r="D31" s="92" t="s">
        <v>107</v>
      </c>
      <c r="E31" s="69" t="s">
        <v>234</v>
      </c>
      <c r="F31" s="93" t="s">
        <v>69</v>
      </c>
      <c r="G31" s="86">
        <v>84696</v>
      </c>
      <c r="H31" s="94"/>
      <c r="I31" s="86">
        <f>G31</f>
        <v>84696</v>
      </c>
      <c r="J31" s="86"/>
    </row>
    <row r="32" spans="1:12" customFormat="1" x14ac:dyDescent="0.25">
      <c r="A32" s="60"/>
      <c r="B32" s="204" t="s">
        <v>108</v>
      </c>
      <c r="C32" s="205"/>
      <c r="D32" s="205"/>
      <c r="E32" s="205"/>
      <c r="F32" s="206"/>
      <c r="G32" s="66">
        <f>SUM(G29:G31)</f>
        <v>127049</v>
      </c>
      <c r="H32" s="64"/>
      <c r="I32" s="75">
        <f>SUM(I29:I31)</f>
        <v>115049</v>
      </c>
      <c r="J32" s="75">
        <f>SUM(J29:J31)</f>
        <v>12000</v>
      </c>
    </row>
    <row r="33" spans="1:10" customFormat="1" x14ac:dyDescent="0.25">
      <c r="A33" s="60"/>
      <c r="B33" s="204" t="s">
        <v>109</v>
      </c>
      <c r="C33" s="205"/>
      <c r="D33" s="205"/>
      <c r="E33" s="205"/>
      <c r="F33" s="206"/>
      <c r="G33" s="66">
        <f>G10+G18+G28+G22+G32</f>
        <v>1449000</v>
      </c>
      <c r="H33" s="66"/>
      <c r="I33" s="66">
        <f>I10+I18+I28+I22+I32</f>
        <v>689906</v>
      </c>
      <c r="J33" s="66">
        <f>J10+J18+J28+J22+J32</f>
        <v>759094</v>
      </c>
    </row>
    <row r="34" spans="1:10" customFormat="1" ht="102" x14ac:dyDescent="0.25">
      <c r="A34" s="60"/>
      <c r="B34" s="67">
        <v>21</v>
      </c>
      <c r="C34" s="200" t="s">
        <v>110</v>
      </c>
      <c r="D34" s="201"/>
      <c r="E34" s="95" t="s">
        <v>111</v>
      </c>
      <c r="F34" s="93"/>
      <c r="G34" s="86">
        <v>80000</v>
      </c>
      <c r="H34" s="94"/>
      <c r="I34" s="86">
        <f>G34</f>
        <v>80000</v>
      </c>
      <c r="J34" s="86"/>
    </row>
    <row r="35" spans="1:10" customFormat="1" ht="114.75" x14ac:dyDescent="0.25">
      <c r="A35" s="60"/>
      <c r="B35" s="67">
        <v>22</v>
      </c>
      <c r="C35" s="202"/>
      <c r="D35" s="203"/>
      <c r="E35" s="95" t="s">
        <v>112</v>
      </c>
      <c r="F35" s="93"/>
      <c r="G35" s="86">
        <v>70000</v>
      </c>
      <c r="H35" s="94"/>
      <c r="I35" s="86">
        <f>G35</f>
        <v>70000</v>
      </c>
      <c r="J35" s="86"/>
    </row>
    <row r="36" spans="1:10" customFormat="1" x14ac:dyDescent="0.25">
      <c r="A36" s="60"/>
      <c r="B36" s="204" t="s">
        <v>113</v>
      </c>
      <c r="C36" s="205"/>
      <c r="D36" s="205"/>
      <c r="E36" s="205"/>
      <c r="F36" s="206"/>
      <c r="G36" s="66">
        <f>SUM(G34:G35)</f>
        <v>150000</v>
      </c>
      <c r="H36" s="64"/>
      <c r="I36" s="75">
        <f>SUM(I34:I35)</f>
        <v>150000</v>
      </c>
      <c r="J36" s="75">
        <f>SUM(J34:J35)</f>
        <v>0</v>
      </c>
    </row>
    <row r="37" spans="1:10" customFormat="1" ht="32.450000000000003" customHeight="1" x14ac:dyDescent="0.25">
      <c r="A37" s="60"/>
      <c r="B37" s="204" t="s">
        <v>114</v>
      </c>
      <c r="C37" s="205"/>
      <c r="D37" s="205"/>
      <c r="E37" s="205"/>
      <c r="F37" s="206"/>
      <c r="G37" s="75">
        <f>G36+G32+G28+G22+G18+G10</f>
        <v>1599000</v>
      </c>
      <c r="H37" s="64" t="s">
        <v>18</v>
      </c>
      <c r="I37" s="75">
        <f>I36+I32+I28+I22+I18+I10</f>
        <v>839906</v>
      </c>
      <c r="J37" s="75">
        <f>J36+J32+J28+J22+J18+J10</f>
        <v>759094</v>
      </c>
    </row>
    <row r="40" spans="1:10" customFormat="1" x14ac:dyDescent="0.25">
      <c r="A40" s="60"/>
      <c r="B40" s="60"/>
      <c r="C40" s="60"/>
      <c r="D40" s="60"/>
      <c r="E40" s="96" t="s">
        <v>115</v>
      </c>
      <c r="F40" s="96" t="s">
        <v>65</v>
      </c>
      <c r="G40" s="96" t="s">
        <v>66</v>
      </c>
      <c r="H40" s="96" t="s">
        <v>116</v>
      </c>
      <c r="I40" s="60"/>
      <c r="J40" s="60"/>
    </row>
    <row r="41" spans="1:10" customFormat="1" x14ac:dyDescent="0.25">
      <c r="A41" s="60"/>
      <c r="B41" s="60"/>
      <c r="C41" s="60"/>
      <c r="D41" s="60"/>
      <c r="E41" s="97" t="s">
        <v>117</v>
      </c>
      <c r="F41" s="98">
        <f>I12+I15+I24+I26</f>
        <v>240325</v>
      </c>
      <c r="G41" s="98">
        <f>J12+J15+J24+J26</f>
        <v>0</v>
      </c>
      <c r="H41" s="98">
        <f>G41+F41</f>
        <v>240325</v>
      </c>
      <c r="I41" s="62">
        <f>G12+G15+G24+G26</f>
        <v>240325</v>
      </c>
      <c r="J41" s="60"/>
    </row>
    <row r="42" spans="1:10" customFormat="1" x14ac:dyDescent="0.25">
      <c r="A42" s="60"/>
      <c r="B42" s="60"/>
      <c r="C42" s="60"/>
      <c r="D42" s="60"/>
      <c r="E42" s="99" t="s">
        <v>118</v>
      </c>
      <c r="F42" s="100">
        <f>I7+I9+I13+I14+I16+I17+I20+I21+I23+I25+I27+I30+I31+I34+I35+I8</f>
        <v>588501</v>
      </c>
      <c r="G42" s="100">
        <f>J7+J9+J13+J14+J16+J17+J20+J21+J23+J25+J27+J30+J31+J34+J35+J8</f>
        <v>709653</v>
      </c>
      <c r="H42" s="100">
        <f>G42+F42</f>
        <v>1298154</v>
      </c>
      <c r="I42" s="62">
        <f>G7+G8+G9+G13+G14+G16+G17+G20+G21+G23+G25+G27+G30+G31</f>
        <v>1148154</v>
      </c>
      <c r="J42" s="60"/>
    </row>
    <row r="43" spans="1:10" customFormat="1" x14ac:dyDescent="0.25">
      <c r="A43" s="60"/>
      <c r="B43" s="60"/>
      <c r="C43" s="60"/>
      <c r="D43" s="60"/>
      <c r="E43" s="101" t="s">
        <v>119</v>
      </c>
      <c r="F43" s="102">
        <f>I29+I19+I11</f>
        <v>11080</v>
      </c>
      <c r="G43" s="102">
        <f>J29+J19+J11</f>
        <v>49441</v>
      </c>
      <c r="H43" s="102">
        <f>G43+F43</f>
        <v>60521</v>
      </c>
      <c r="I43" s="62">
        <f>G11+G19+G29</f>
        <v>60521</v>
      </c>
      <c r="J43" s="60"/>
    </row>
    <row r="44" spans="1:10" customFormat="1" x14ac:dyDescent="0.25">
      <c r="A44" s="60"/>
      <c r="B44" s="60"/>
      <c r="C44" s="60"/>
      <c r="D44" s="60"/>
      <c r="E44" s="103" t="s">
        <v>120</v>
      </c>
      <c r="F44" s="104">
        <f>SUM(F41:F43)</f>
        <v>839906</v>
      </c>
      <c r="G44" s="104">
        <f>SUM(G41:G43)</f>
        <v>759094</v>
      </c>
      <c r="H44" s="104">
        <f t="shared" ref="H44" si="1">SUM(H41:H43)</f>
        <v>1599000</v>
      </c>
      <c r="I44" s="62">
        <f>SUM(I41:I43)</f>
        <v>1449000</v>
      </c>
      <c r="J44" s="60"/>
    </row>
    <row r="45" spans="1:10" x14ac:dyDescent="0.25">
      <c r="F45" s="190"/>
    </row>
    <row r="46" spans="1:10" customFormat="1" x14ac:dyDescent="0.25">
      <c r="A46" s="60"/>
    </row>
    <row r="47" spans="1:10" customFormat="1" x14ac:dyDescent="0.25">
      <c r="A47" s="60"/>
      <c r="F47" s="105"/>
    </row>
    <row r="48" spans="1:10" s="108" customFormat="1" ht="18.75" x14ac:dyDescent="0.3">
      <c r="A48" s="107"/>
      <c r="E48" s="108" t="s">
        <v>50</v>
      </c>
      <c r="G48" s="109"/>
      <c r="H48" s="108" t="s">
        <v>51</v>
      </c>
    </row>
    <row r="49" spans="1:3" customFormat="1" x14ac:dyDescent="0.25">
      <c r="A49" s="60"/>
    </row>
    <row r="50" spans="1:3" customFormat="1" x14ac:dyDescent="0.25">
      <c r="A50" s="60"/>
    </row>
    <row r="51" spans="1:3" customFormat="1" x14ac:dyDescent="0.25">
      <c r="A51" s="60"/>
    </row>
    <row r="52" spans="1:3" customFormat="1" x14ac:dyDescent="0.25">
      <c r="A52" s="60"/>
    </row>
    <row r="53" spans="1:3" customFormat="1" x14ac:dyDescent="0.25">
      <c r="A53" s="60"/>
      <c r="C53" s="59" t="s">
        <v>122</v>
      </c>
    </row>
    <row r="54" spans="1:3" customFormat="1" x14ac:dyDescent="0.25">
      <c r="A54" s="60"/>
      <c r="C54" s="59" t="s">
        <v>123</v>
      </c>
    </row>
  </sheetData>
  <mergeCells count="16">
    <mergeCell ref="C34:D35"/>
    <mergeCell ref="B36:F36"/>
    <mergeCell ref="B37:F37"/>
    <mergeCell ref="H2:J2"/>
    <mergeCell ref="B22:F22"/>
    <mergeCell ref="C23:C27"/>
    <mergeCell ref="B28:F28"/>
    <mergeCell ref="C29:C31"/>
    <mergeCell ref="B32:F32"/>
    <mergeCell ref="B33:F33"/>
    <mergeCell ref="B4:J4"/>
    <mergeCell ref="C7:C9"/>
    <mergeCell ref="B10:F10"/>
    <mergeCell ref="C11:C17"/>
    <mergeCell ref="B18:F18"/>
    <mergeCell ref="C19:C21"/>
  </mergeCells>
  <printOptions horizontalCentered="1"/>
  <pageMargins left="0.31496062992125984" right="0.31496062992125984" top="0.35433070866141736" bottom="0.35433070866141736" header="0.31496062992125984" footer="0.31496062992125984"/>
  <pageSetup paperSize="9" scale="4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48"/>
  <sheetViews>
    <sheetView view="pageLayout" topLeftCell="A16" zoomScaleNormal="90" workbookViewId="0">
      <selection activeCell="C40" sqref="C40"/>
    </sheetView>
  </sheetViews>
  <sheetFormatPr defaultColWidth="8.85546875" defaultRowHeight="15" x14ac:dyDescent="0.25"/>
  <cols>
    <col min="1" max="1" width="9.28515625" style="6" customWidth="1"/>
    <col min="2" max="2" width="11.140625" style="6" customWidth="1"/>
    <col min="3" max="3" width="55.140625" style="6" customWidth="1"/>
    <col min="4" max="4" width="15.42578125" style="6" customWidth="1"/>
    <col min="5" max="5" width="17.140625" style="6" customWidth="1"/>
    <col min="6" max="6" width="14.28515625" style="6" customWidth="1"/>
    <col min="7" max="16384" width="8.85546875" style="6"/>
  </cols>
  <sheetData>
    <row r="2" spans="2:15" x14ac:dyDescent="0.25">
      <c r="F2" s="6" t="s">
        <v>140</v>
      </c>
    </row>
    <row r="3" spans="2:15" ht="45" customHeight="1" x14ac:dyDescent="0.25">
      <c r="D3" s="193" t="s">
        <v>55</v>
      </c>
      <c r="E3" s="193"/>
      <c r="F3" s="193"/>
    </row>
    <row r="4" spans="2:15" customFormat="1" ht="15.75" x14ac:dyDescent="0.25">
      <c r="B4" s="219" t="s">
        <v>202</v>
      </c>
      <c r="C4" s="219"/>
      <c r="D4" s="219"/>
      <c r="E4" s="219"/>
      <c r="F4" s="219"/>
    </row>
    <row r="5" spans="2:15" ht="16.5" thickBot="1" x14ac:dyDescent="0.3">
      <c r="B5" s="218" t="s">
        <v>141</v>
      </c>
      <c r="C5" s="218"/>
      <c r="D5" s="218"/>
      <c r="E5" s="218"/>
      <c r="F5" s="218"/>
    </row>
    <row r="6" spans="2:15" x14ac:dyDescent="0.25">
      <c r="B6" s="220" t="s">
        <v>59</v>
      </c>
      <c r="C6" s="223" t="s">
        <v>124</v>
      </c>
      <c r="D6" s="226" t="s">
        <v>125</v>
      </c>
      <c r="E6" s="229" t="s">
        <v>65</v>
      </c>
      <c r="F6" s="232" t="s">
        <v>120</v>
      </c>
    </row>
    <row r="7" spans="2:15" ht="14.45" customHeight="1" x14ac:dyDescent="0.25">
      <c r="B7" s="221"/>
      <c r="C7" s="224"/>
      <c r="D7" s="227"/>
      <c r="E7" s="230"/>
      <c r="F7" s="233"/>
    </row>
    <row r="8" spans="2:15" ht="15" customHeight="1" thickBot="1" x14ac:dyDescent="0.3">
      <c r="B8" s="222"/>
      <c r="C8" s="225"/>
      <c r="D8" s="228"/>
      <c r="E8" s="231"/>
      <c r="F8" s="234"/>
    </row>
    <row r="9" spans="2:15" x14ac:dyDescent="0.25">
      <c r="B9" s="215" t="s">
        <v>86</v>
      </c>
      <c r="C9" s="110" t="s">
        <v>126</v>
      </c>
      <c r="D9" s="111"/>
      <c r="E9" s="111">
        <v>291</v>
      </c>
      <c r="F9" s="112">
        <f>E9+D9</f>
        <v>291</v>
      </c>
    </row>
    <row r="10" spans="2:15" x14ac:dyDescent="0.25">
      <c r="B10" s="216"/>
      <c r="C10" s="13" t="s">
        <v>127</v>
      </c>
      <c r="D10" s="113"/>
      <c r="E10" s="113">
        <v>158</v>
      </c>
      <c r="F10" s="114">
        <f>E10+D10</f>
        <v>158</v>
      </c>
    </row>
    <row r="11" spans="2:15" x14ac:dyDescent="0.25">
      <c r="B11" s="216"/>
      <c r="C11" s="13" t="s">
        <v>128</v>
      </c>
      <c r="D11" s="113"/>
      <c r="E11" s="113">
        <v>42</v>
      </c>
      <c r="F11" s="114">
        <f t="shared" ref="F11" si="0">E11+D11</f>
        <v>42</v>
      </c>
    </row>
    <row r="12" spans="2:15" ht="15.75" thickBot="1" x14ac:dyDescent="0.3">
      <c r="B12" s="217"/>
      <c r="C12" s="115" t="s">
        <v>116</v>
      </c>
      <c r="D12" s="116">
        <f>SUM(D9:D11)</f>
        <v>0</v>
      </c>
      <c r="E12" s="116">
        <f t="shared" ref="E12:F12" si="1">SUM(E9:E11)</f>
        <v>491</v>
      </c>
      <c r="F12" s="117">
        <f t="shared" si="1"/>
        <v>491</v>
      </c>
    </row>
    <row r="13" spans="2:15" x14ac:dyDescent="0.25">
      <c r="B13" s="215" t="s">
        <v>91</v>
      </c>
      <c r="C13" s="110" t="s">
        <v>129</v>
      </c>
      <c r="D13" s="111"/>
      <c r="E13" s="111">
        <v>1553</v>
      </c>
      <c r="F13" s="112">
        <f>SUM(D13:E13)</f>
        <v>1553</v>
      </c>
    </row>
    <row r="14" spans="2:15" ht="30" x14ac:dyDescent="0.25">
      <c r="B14" s="216"/>
      <c r="C14" s="118" t="s">
        <v>130</v>
      </c>
      <c r="D14" s="113"/>
      <c r="E14" s="113">
        <v>2937</v>
      </c>
      <c r="F14" s="114">
        <f>SUM(D14:E14)</f>
        <v>2937</v>
      </c>
    </row>
    <row r="15" spans="2:15" ht="15.75" thickBot="1" x14ac:dyDescent="0.3">
      <c r="B15" s="217"/>
      <c r="C15" s="115" t="s">
        <v>116</v>
      </c>
      <c r="D15" s="116">
        <f>SUM(D13:D14)</f>
        <v>0</v>
      </c>
      <c r="E15" s="116">
        <f>SUM(E13:E14)</f>
        <v>4490</v>
      </c>
      <c r="F15" s="117">
        <f>SUM(F13:F14)</f>
        <v>4490</v>
      </c>
      <c r="G15"/>
      <c r="H15"/>
      <c r="I15"/>
      <c r="J15"/>
      <c r="K15"/>
      <c r="L15"/>
      <c r="M15"/>
      <c r="N15"/>
      <c r="O15"/>
    </row>
    <row r="16" spans="2:15" x14ac:dyDescent="0.25">
      <c r="B16" s="215" t="s">
        <v>73</v>
      </c>
      <c r="C16" s="110" t="s">
        <v>131</v>
      </c>
      <c r="D16" s="111"/>
      <c r="E16" s="111">
        <v>642</v>
      </c>
      <c r="F16" s="112">
        <f>SUM(D16:E16)</f>
        <v>642</v>
      </c>
      <c r="G16"/>
      <c r="H16"/>
      <c r="I16"/>
      <c r="J16"/>
      <c r="K16"/>
      <c r="L16"/>
      <c r="M16"/>
      <c r="N16"/>
      <c r="O16"/>
    </row>
    <row r="17" spans="2:15" x14ac:dyDescent="0.25">
      <c r="B17" s="216"/>
      <c r="C17" s="119" t="s">
        <v>132</v>
      </c>
      <c r="D17" s="120"/>
      <c r="E17" s="120">
        <v>77</v>
      </c>
      <c r="F17" s="114">
        <f>SUM(D17:E17)</f>
        <v>77</v>
      </c>
      <c r="G17"/>
      <c r="H17"/>
      <c r="I17"/>
      <c r="J17"/>
      <c r="K17"/>
      <c r="L17"/>
      <c r="M17"/>
      <c r="N17"/>
      <c r="O17"/>
    </row>
    <row r="18" spans="2:15" x14ac:dyDescent="0.25">
      <c r="B18" s="216"/>
      <c r="C18" s="119" t="s">
        <v>133</v>
      </c>
      <c r="D18" s="120"/>
      <c r="E18" s="120">
        <v>49</v>
      </c>
      <c r="F18" s="114">
        <f t="shared" ref="F18:F19" si="2">SUM(D18:E18)</f>
        <v>49</v>
      </c>
      <c r="G18"/>
      <c r="H18"/>
      <c r="I18"/>
      <c r="J18"/>
      <c r="K18"/>
      <c r="L18"/>
      <c r="M18"/>
      <c r="N18"/>
      <c r="O18"/>
    </row>
    <row r="19" spans="2:15" x14ac:dyDescent="0.25">
      <c r="B19" s="216"/>
      <c r="C19" s="118" t="s">
        <v>134</v>
      </c>
      <c r="D19" s="113"/>
      <c r="E19" s="113">
        <v>2505</v>
      </c>
      <c r="F19" s="114">
        <f t="shared" si="2"/>
        <v>2505</v>
      </c>
    </row>
    <row r="20" spans="2:15" ht="15.75" thickBot="1" x14ac:dyDescent="0.3">
      <c r="B20" s="217"/>
      <c r="C20" s="115" t="s">
        <v>116</v>
      </c>
      <c r="D20" s="116">
        <f>SUM(D16:D19)</f>
        <v>0</v>
      </c>
      <c r="E20" s="116">
        <f t="shared" ref="E20:F20" si="3">SUM(E16:E19)</f>
        <v>3273</v>
      </c>
      <c r="F20" s="117">
        <f t="shared" si="3"/>
        <v>3273</v>
      </c>
    </row>
    <row r="21" spans="2:15" ht="60" x14ac:dyDescent="0.25">
      <c r="B21" s="215" t="s">
        <v>67</v>
      </c>
      <c r="C21" s="121" t="s">
        <v>135</v>
      </c>
      <c r="D21" s="111">
        <v>1806</v>
      </c>
      <c r="E21" s="111"/>
      <c r="F21" s="112">
        <f>SUM(D21:E21)</f>
        <v>1806</v>
      </c>
    </row>
    <row r="22" spans="2:15" x14ac:dyDescent="0.25">
      <c r="B22" s="216"/>
      <c r="C22" s="119" t="s">
        <v>136</v>
      </c>
      <c r="D22" s="120"/>
      <c r="E22" s="120">
        <v>152</v>
      </c>
      <c r="F22" s="114">
        <f>SUM(D22:E22)</f>
        <v>152</v>
      </c>
    </row>
    <row r="23" spans="2:15" x14ac:dyDescent="0.25">
      <c r="B23" s="216"/>
      <c r="C23" s="119" t="s">
        <v>137</v>
      </c>
      <c r="D23" s="120"/>
      <c r="E23" s="120">
        <v>56</v>
      </c>
      <c r="F23" s="114">
        <f t="shared" ref="F23:F26" si="4">SUM(D23:E23)</f>
        <v>56</v>
      </c>
    </row>
    <row r="24" spans="2:15" x14ac:dyDescent="0.25">
      <c r="B24" s="216"/>
      <c r="C24" s="119" t="s">
        <v>126</v>
      </c>
      <c r="D24" s="120"/>
      <c r="E24" s="120">
        <v>3780</v>
      </c>
      <c r="F24" s="114">
        <f t="shared" si="4"/>
        <v>3780</v>
      </c>
    </row>
    <row r="25" spans="2:15" x14ac:dyDescent="0.25">
      <c r="B25" s="216"/>
      <c r="C25" s="119" t="s">
        <v>138</v>
      </c>
      <c r="D25" s="120"/>
      <c r="E25" s="120">
        <v>232</v>
      </c>
      <c r="F25" s="114">
        <f t="shared" si="4"/>
        <v>232</v>
      </c>
    </row>
    <row r="26" spans="2:15" x14ac:dyDescent="0.25">
      <c r="B26" s="216"/>
      <c r="C26" s="118" t="s">
        <v>139</v>
      </c>
      <c r="D26" s="113"/>
      <c r="E26" s="113">
        <v>2178</v>
      </c>
      <c r="F26" s="114">
        <f t="shared" si="4"/>
        <v>2178</v>
      </c>
    </row>
    <row r="27" spans="2:15" ht="15.75" thickBot="1" x14ac:dyDescent="0.3">
      <c r="B27" s="217"/>
      <c r="C27" s="115" t="s">
        <v>116</v>
      </c>
      <c r="D27" s="116">
        <f>SUM(D21:D26)</f>
        <v>1806</v>
      </c>
      <c r="E27" s="116">
        <f t="shared" ref="E27:F27" si="5">SUM(E21:E26)</f>
        <v>6398</v>
      </c>
      <c r="F27" s="117">
        <f t="shared" si="5"/>
        <v>8204</v>
      </c>
    </row>
    <row r="28" spans="2:15" ht="15" customHeight="1" thickBot="1" x14ac:dyDescent="0.3">
      <c r="B28" s="235" t="s">
        <v>196</v>
      </c>
      <c r="C28" s="236"/>
      <c r="D28" s="122">
        <f>D27+D20+D15+D12</f>
        <v>1806</v>
      </c>
      <c r="E28" s="123">
        <f t="shared" ref="E28:F28" si="6">E27+E20+E15+E12</f>
        <v>14652</v>
      </c>
      <c r="F28" s="123">
        <f t="shared" si="6"/>
        <v>16458</v>
      </c>
    </row>
    <row r="30" spans="2:15" ht="16.5" thickBot="1" x14ac:dyDescent="0.3">
      <c r="B30" s="218" t="s">
        <v>203</v>
      </c>
      <c r="C30" s="218"/>
      <c r="D30" s="218"/>
      <c r="E30" s="218"/>
      <c r="F30" s="218"/>
    </row>
    <row r="31" spans="2:15" x14ac:dyDescent="0.25">
      <c r="B31" s="215" t="s">
        <v>197</v>
      </c>
      <c r="C31" s="121" t="s">
        <v>198</v>
      </c>
      <c r="D31" s="111"/>
      <c r="E31" s="111">
        <v>1792</v>
      </c>
      <c r="F31" s="112">
        <f>SUM(D31:E31)</f>
        <v>1792</v>
      </c>
    </row>
    <row r="32" spans="2:15" x14ac:dyDescent="0.25">
      <c r="B32" s="216"/>
      <c r="C32" s="119" t="s">
        <v>199</v>
      </c>
      <c r="D32" s="120"/>
      <c r="E32" s="120">
        <v>2073</v>
      </c>
      <c r="F32" s="114">
        <f>SUM(D32:E32)</f>
        <v>2073</v>
      </c>
    </row>
    <row r="33" spans="2:6" x14ac:dyDescent="0.25">
      <c r="B33" s="216"/>
      <c r="C33" s="119" t="s">
        <v>200</v>
      </c>
      <c r="D33" s="120"/>
      <c r="E33" s="120">
        <v>2556</v>
      </c>
      <c r="F33" s="114">
        <f t="shared" ref="F33:F34" si="7">SUM(D33:E33)</f>
        <v>2556</v>
      </c>
    </row>
    <row r="34" spans="2:6" ht="16.149999999999999" customHeight="1" x14ac:dyDescent="0.25">
      <c r="B34" s="216"/>
      <c r="C34" s="119" t="s">
        <v>201</v>
      </c>
      <c r="D34" s="120"/>
      <c r="E34" s="120">
        <v>1125</v>
      </c>
      <c r="F34" s="114">
        <f t="shared" si="7"/>
        <v>1125</v>
      </c>
    </row>
    <row r="35" spans="2:6" ht="15.75" thickBot="1" x14ac:dyDescent="0.3">
      <c r="B35" s="217"/>
      <c r="C35" s="115" t="s">
        <v>204</v>
      </c>
      <c r="D35" s="116">
        <f>SUM(D31:D34)</f>
        <v>0</v>
      </c>
      <c r="E35" s="116">
        <f>SUM(E31:E34)</f>
        <v>7546</v>
      </c>
      <c r="F35" s="117">
        <f>SUM(F31:F34)</f>
        <v>7546</v>
      </c>
    </row>
    <row r="43" spans="2:6" x14ac:dyDescent="0.25">
      <c r="C43" s="6" t="s">
        <v>50</v>
      </c>
      <c r="D43" s="6" t="s">
        <v>51</v>
      </c>
    </row>
    <row r="46" spans="2:6" x14ac:dyDescent="0.25">
      <c r="B46" s="59" t="s">
        <v>122</v>
      </c>
    </row>
    <row r="47" spans="2:6" x14ac:dyDescent="0.25">
      <c r="B47" s="59" t="s">
        <v>123</v>
      </c>
    </row>
    <row r="48" spans="2:6" x14ac:dyDescent="0.25">
      <c r="B48" s="59" t="s">
        <v>205</v>
      </c>
    </row>
  </sheetData>
  <mergeCells count="15">
    <mergeCell ref="B31:B35"/>
    <mergeCell ref="B5:F5"/>
    <mergeCell ref="B30:F30"/>
    <mergeCell ref="D3:F3"/>
    <mergeCell ref="B4:F4"/>
    <mergeCell ref="B6:B8"/>
    <mergeCell ref="C6:C8"/>
    <mergeCell ref="D6:D8"/>
    <mergeCell ref="E6:E8"/>
    <mergeCell ref="F6:F8"/>
    <mergeCell ref="B9:B12"/>
    <mergeCell ref="B13:B15"/>
    <mergeCell ref="B16:B20"/>
    <mergeCell ref="B21:B27"/>
    <mergeCell ref="B28:C28"/>
  </mergeCells>
  <pageMargins left="0.19685039370078741" right="0.19685039370078741" top="0.74803149606299213" bottom="0.74803149606299213" header="0.31496062992125984" footer="0.31496062992125984"/>
  <pageSetup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O114"/>
  <sheetViews>
    <sheetView view="pageLayout" topLeftCell="A13" zoomScaleNormal="80" workbookViewId="0">
      <selection activeCell="H16" sqref="H16"/>
    </sheetView>
  </sheetViews>
  <sheetFormatPr defaultColWidth="16.7109375" defaultRowHeight="15" x14ac:dyDescent="0.25"/>
  <cols>
    <col min="1" max="1" width="5.5703125" customWidth="1"/>
    <col min="2" max="2" width="21.7109375" customWidth="1"/>
    <col min="3" max="3" width="11.42578125" customWidth="1"/>
    <col min="4" max="4" width="11" customWidth="1"/>
    <col min="5" max="5" width="12.5703125" customWidth="1"/>
    <col min="6" max="6" width="13.5703125" customWidth="1"/>
    <col min="7" max="7" width="8.85546875" customWidth="1"/>
    <col min="8" max="8" width="12.28515625" customWidth="1"/>
    <col min="10" max="10" width="10.140625" customWidth="1"/>
    <col min="11" max="11" width="11.7109375" customWidth="1"/>
    <col min="12" max="12" width="13.42578125" customWidth="1"/>
    <col min="13" max="13" width="6.85546875" customWidth="1"/>
    <col min="14" max="14" width="12.7109375" customWidth="1"/>
    <col min="15" max="15" width="12.85546875" customWidth="1"/>
    <col min="16" max="16" width="9.140625" customWidth="1"/>
    <col min="17" max="18" width="13" customWidth="1"/>
    <col min="19" max="19" width="11" customWidth="1"/>
    <col min="20" max="20" width="10.7109375" customWidth="1"/>
    <col min="21" max="21" width="10.5703125" customWidth="1"/>
    <col min="22" max="22" width="9.140625" customWidth="1"/>
    <col min="23" max="23" width="9" customWidth="1"/>
    <col min="24" max="24" width="12.140625" customWidth="1"/>
    <col min="25" max="26" width="9.5703125" customWidth="1"/>
    <col min="27" max="28" width="12.42578125" customWidth="1"/>
    <col min="29" max="29" width="12.140625" customWidth="1"/>
  </cols>
  <sheetData>
    <row r="1" spans="1:67" x14ac:dyDescent="0.25">
      <c r="I1" s="124"/>
    </row>
    <row r="2" spans="1:67" x14ac:dyDescent="0.25">
      <c r="AA2" s="6"/>
      <c r="AB2" s="6"/>
      <c r="AC2" s="143" t="s">
        <v>166</v>
      </c>
    </row>
    <row r="3" spans="1:67" ht="43.15" customHeight="1" x14ac:dyDescent="0.25">
      <c r="B3" s="125" t="s">
        <v>167</v>
      </c>
      <c r="AA3" s="193" t="s">
        <v>55</v>
      </c>
      <c r="AB3" s="193"/>
      <c r="AC3" s="193"/>
    </row>
    <row r="4" spans="1:67" x14ac:dyDescent="0.25">
      <c r="G4" s="126"/>
      <c r="H4" s="126"/>
      <c r="I4" s="126"/>
      <c r="J4" s="126"/>
      <c r="K4" s="126"/>
      <c r="L4" s="126"/>
      <c r="M4" s="126"/>
      <c r="N4" s="126"/>
      <c r="Q4" s="126"/>
      <c r="R4" s="126"/>
      <c r="V4" s="126"/>
      <c r="W4" s="126"/>
      <c r="AA4" s="126"/>
      <c r="AE4" s="126"/>
      <c r="AF4" s="126"/>
      <c r="AJ4" s="126"/>
      <c r="AK4" s="126"/>
      <c r="AO4" s="126"/>
      <c r="AP4" s="126"/>
      <c r="AT4" s="126"/>
      <c r="AU4" s="126"/>
      <c r="AY4" s="126"/>
      <c r="AZ4" s="126"/>
      <c r="BD4" s="126"/>
      <c r="BE4" s="126"/>
      <c r="BI4" s="126"/>
      <c r="BJ4" s="126"/>
      <c r="BN4" s="126"/>
      <c r="BO4" s="126"/>
    </row>
    <row r="5" spans="1:67" ht="69.599999999999994" customHeight="1" x14ac:dyDescent="0.25">
      <c r="A5" s="237" t="s">
        <v>142</v>
      </c>
      <c r="B5" s="238" t="s">
        <v>143</v>
      </c>
      <c r="C5" s="240" t="s">
        <v>144</v>
      </c>
      <c r="D5" s="242" t="s">
        <v>145</v>
      </c>
      <c r="E5" s="243"/>
      <c r="F5" s="244"/>
      <c r="G5" s="242" t="s">
        <v>146</v>
      </c>
      <c r="H5" s="243"/>
      <c r="I5" s="244"/>
      <c r="J5" s="254" t="s">
        <v>147</v>
      </c>
      <c r="K5" s="254"/>
      <c r="L5" s="254"/>
      <c r="M5" s="242" t="s">
        <v>148</v>
      </c>
      <c r="N5" s="243"/>
      <c r="O5" s="244"/>
      <c r="P5" s="254" t="s">
        <v>149</v>
      </c>
      <c r="Q5" s="254"/>
      <c r="R5" s="254"/>
      <c r="S5" s="242" t="s">
        <v>150</v>
      </c>
      <c r="T5" s="243"/>
      <c r="U5" s="244"/>
      <c r="V5" s="255" t="s">
        <v>151</v>
      </c>
      <c r="W5" s="256"/>
      <c r="X5" s="257"/>
      <c r="Y5" s="242" t="s">
        <v>152</v>
      </c>
      <c r="Z5" s="243"/>
      <c r="AA5" s="244"/>
      <c r="AB5" s="248" t="s">
        <v>116</v>
      </c>
      <c r="AC5" s="248" t="s">
        <v>65</v>
      </c>
      <c r="AE5" s="126"/>
      <c r="AF5" s="126"/>
      <c r="AJ5" s="126"/>
      <c r="AK5" s="126"/>
      <c r="AO5" s="126"/>
      <c r="AP5" s="126"/>
      <c r="AT5" s="126"/>
      <c r="AU5" s="126"/>
      <c r="AY5" s="126"/>
      <c r="AZ5" s="126"/>
      <c r="BD5" s="126"/>
      <c r="BE5" s="126"/>
      <c r="BI5" s="126"/>
      <c r="BJ5" s="126"/>
      <c r="BN5" s="126"/>
      <c r="BO5" s="126"/>
    </row>
    <row r="6" spans="1:67" ht="62.25" customHeight="1" x14ac:dyDescent="0.25">
      <c r="A6" s="237"/>
      <c r="B6" s="239"/>
      <c r="C6" s="241"/>
      <c r="D6" s="127" t="s">
        <v>153</v>
      </c>
      <c r="E6" s="128" t="s">
        <v>154</v>
      </c>
      <c r="F6" s="127" t="s">
        <v>155</v>
      </c>
      <c r="G6" s="127" t="s">
        <v>156</v>
      </c>
      <c r="H6" s="128" t="s">
        <v>154</v>
      </c>
      <c r="I6" s="127" t="s">
        <v>155</v>
      </c>
      <c r="J6" s="127" t="s">
        <v>157</v>
      </c>
      <c r="K6" s="128" t="s">
        <v>154</v>
      </c>
      <c r="L6" s="127" t="s">
        <v>155</v>
      </c>
      <c r="M6" s="127" t="s">
        <v>158</v>
      </c>
      <c r="N6" s="128" t="s">
        <v>154</v>
      </c>
      <c r="O6" s="127" t="s">
        <v>155</v>
      </c>
      <c r="P6" s="127" t="s">
        <v>158</v>
      </c>
      <c r="Q6" s="128" t="s">
        <v>154</v>
      </c>
      <c r="R6" s="127" t="s">
        <v>155</v>
      </c>
      <c r="S6" s="127" t="s">
        <v>159</v>
      </c>
      <c r="T6" s="128" t="s">
        <v>154</v>
      </c>
      <c r="U6" s="127" t="s">
        <v>155</v>
      </c>
      <c r="V6" s="127" t="s">
        <v>160</v>
      </c>
      <c r="W6" s="128" t="s">
        <v>154</v>
      </c>
      <c r="X6" s="127" t="s">
        <v>155</v>
      </c>
      <c r="Y6" s="127" t="s">
        <v>161</v>
      </c>
      <c r="Z6" s="128" t="s">
        <v>154</v>
      </c>
      <c r="AA6" s="127" t="s">
        <v>155</v>
      </c>
      <c r="AB6" s="249"/>
      <c r="AC6" s="249"/>
      <c r="AE6" s="126"/>
      <c r="AF6" s="126"/>
      <c r="AJ6" s="126"/>
      <c r="AK6" s="126"/>
      <c r="AO6" s="126"/>
      <c r="AP6" s="126"/>
      <c r="AT6" s="126"/>
      <c r="AU6" s="126"/>
      <c r="AY6" s="126"/>
      <c r="AZ6" s="126"/>
      <c r="BD6" s="126"/>
      <c r="BE6" s="126"/>
      <c r="BI6" s="126"/>
      <c r="BJ6" s="126"/>
      <c r="BN6" s="126"/>
      <c r="BO6" s="126"/>
    </row>
    <row r="7" spans="1:67" ht="15.75" x14ac:dyDescent="0.25">
      <c r="A7" s="129">
        <v>1</v>
      </c>
      <c r="B7" s="130" t="s">
        <v>67</v>
      </c>
      <c r="C7" s="131">
        <v>837</v>
      </c>
      <c r="D7" s="250">
        <v>0.12759999999999999</v>
      </c>
      <c r="E7" s="132">
        <v>10000</v>
      </c>
      <c r="F7" s="132">
        <f>$D$7*E7</f>
        <v>1276</v>
      </c>
      <c r="G7" s="250">
        <v>4.2337999999999996</v>
      </c>
      <c r="H7" s="132">
        <v>1620</v>
      </c>
      <c r="I7" s="132">
        <f>$G$7*H7</f>
        <v>6858.7559999999994</v>
      </c>
      <c r="J7" s="253">
        <v>0.15679999999999999</v>
      </c>
      <c r="K7" s="132">
        <v>24000</v>
      </c>
      <c r="L7" s="132">
        <f>$J$7*K7</f>
        <v>3763.2</v>
      </c>
      <c r="M7" s="253">
        <v>0.42559999999999998</v>
      </c>
      <c r="N7" s="132">
        <v>500</v>
      </c>
      <c r="O7" s="132">
        <f>$M$7*N7</f>
        <v>212.79999999999998</v>
      </c>
      <c r="P7" s="253">
        <v>6.3807999999999998</v>
      </c>
      <c r="Q7" s="132">
        <v>1100</v>
      </c>
      <c r="R7" s="132">
        <f>$P$7*Q7</f>
        <v>7018.88</v>
      </c>
      <c r="S7" s="253">
        <v>3.6295000000000002</v>
      </c>
      <c r="T7" s="132">
        <v>300</v>
      </c>
      <c r="U7" s="132">
        <f>$S$7*T7</f>
        <v>1088.8500000000001</v>
      </c>
      <c r="V7" s="253">
        <v>7.84</v>
      </c>
      <c r="W7" s="132">
        <v>400</v>
      </c>
      <c r="X7" s="132">
        <f>$V$7*W7</f>
        <v>3136</v>
      </c>
      <c r="Y7" s="253">
        <v>5.6022999999999996</v>
      </c>
      <c r="Z7" s="132">
        <v>500</v>
      </c>
      <c r="AA7" s="132">
        <f>$Y$7*Z7</f>
        <v>2801.1499999999996</v>
      </c>
      <c r="AB7" s="133">
        <f>AA7+X7+U7+R7+O7+L7+I7+F7</f>
        <v>26155.635999999999</v>
      </c>
      <c r="AC7" s="133">
        <f>AB7</f>
        <v>26155.635999999999</v>
      </c>
      <c r="AE7" s="126"/>
      <c r="AF7" s="126"/>
      <c r="AJ7" s="126"/>
      <c r="AK7" s="126"/>
      <c r="AO7" s="126"/>
      <c r="AP7" s="126"/>
      <c r="AT7" s="126"/>
      <c r="AU7" s="126"/>
      <c r="AY7" s="126"/>
      <c r="AZ7" s="126"/>
      <c r="BD7" s="126"/>
      <c r="BE7" s="126"/>
      <c r="BI7" s="126"/>
      <c r="BJ7" s="126"/>
      <c r="BN7" s="126"/>
      <c r="BO7" s="126"/>
    </row>
    <row r="8" spans="1:67" ht="15.75" x14ac:dyDescent="0.25">
      <c r="A8" s="129">
        <v>2</v>
      </c>
      <c r="B8" s="130" t="s">
        <v>73</v>
      </c>
      <c r="C8" s="131">
        <v>753</v>
      </c>
      <c r="D8" s="251"/>
      <c r="E8" s="132">
        <v>10000</v>
      </c>
      <c r="F8" s="132">
        <f t="shared" ref="F8:F11" si="0">$D$7*E8</f>
        <v>1276</v>
      </c>
      <c r="G8" s="251"/>
      <c r="H8" s="132">
        <v>1620</v>
      </c>
      <c r="I8" s="132">
        <f t="shared" ref="I8:I11" si="1">$G$7*H8</f>
        <v>6858.7559999999994</v>
      </c>
      <c r="J8" s="253"/>
      <c r="K8" s="132">
        <v>24000</v>
      </c>
      <c r="L8" s="132">
        <f t="shared" ref="L8:L11" si="2">$J$7*K8</f>
        <v>3763.2</v>
      </c>
      <c r="M8" s="253"/>
      <c r="N8" s="132">
        <v>500</v>
      </c>
      <c r="O8" s="132">
        <f t="shared" ref="O8:O11" si="3">$M$7*N8</f>
        <v>212.79999999999998</v>
      </c>
      <c r="P8" s="253"/>
      <c r="Q8" s="132">
        <v>1100</v>
      </c>
      <c r="R8" s="132">
        <f t="shared" ref="R8:R11" si="4">$P$7*Q8</f>
        <v>7018.88</v>
      </c>
      <c r="S8" s="253"/>
      <c r="T8" s="132">
        <v>300</v>
      </c>
      <c r="U8" s="132">
        <f t="shared" ref="U8:U11" si="5">$S$7*T8</f>
        <v>1088.8500000000001</v>
      </c>
      <c r="V8" s="253"/>
      <c r="W8" s="132">
        <v>400</v>
      </c>
      <c r="X8" s="132">
        <f t="shared" ref="X8:X11" si="6">$V$7*W8</f>
        <v>3136</v>
      </c>
      <c r="Y8" s="253"/>
      <c r="Z8" s="132">
        <v>500</v>
      </c>
      <c r="AA8" s="132">
        <f t="shared" ref="AA8:AA11" si="7">$Y$7*Z8</f>
        <v>2801.1499999999996</v>
      </c>
      <c r="AB8" s="133">
        <f t="shared" ref="AB8:AB11" si="8">AA8+X8+U8+R8+O8+L8+I8+F8</f>
        <v>26155.635999999999</v>
      </c>
      <c r="AC8" s="133">
        <f t="shared" ref="AC8:AC11" si="9">AB8</f>
        <v>26155.635999999999</v>
      </c>
      <c r="AE8" s="126"/>
      <c r="AF8" s="126"/>
      <c r="AJ8" s="126"/>
      <c r="AK8" s="126"/>
      <c r="AO8" s="126"/>
      <c r="AP8" s="126"/>
      <c r="AT8" s="126"/>
      <c r="AU8" s="126"/>
      <c r="AY8" s="126"/>
      <c r="AZ8" s="126"/>
      <c r="BD8" s="126"/>
      <c r="BE8" s="126"/>
      <c r="BI8" s="126"/>
      <c r="BJ8" s="126"/>
      <c r="BN8" s="126"/>
      <c r="BO8" s="126"/>
    </row>
    <row r="9" spans="1:67" ht="15.75" x14ac:dyDescent="0.25">
      <c r="A9" s="129">
        <v>3</v>
      </c>
      <c r="B9" s="130" t="s">
        <v>91</v>
      </c>
      <c r="C9" s="131">
        <v>737</v>
      </c>
      <c r="D9" s="251"/>
      <c r="E9" s="132">
        <v>10000</v>
      </c>
      <c r="F9" s="132">
        <f t="shared" si="0"/>
        <v>1276</v>
      </c>
      <c r="G9" s="251"/>
      <c r="H9" s="132">
        <v>1620</v>
      </c>
      <c r="I9" s="132">
        <f t="shared" si="1"/>
        <v>6858.7559999999994</v>
      </c>
      <c r="J9" s="253"/>
      <c r="K9" s="132">
        <v>24000</v>
      </c>
      <c r="L9" s="132">
        <f t="shared" si="2"/>
        <v>3763.2</v>
      </c>
      <c r="M9" s="253"/>
      <c r="N9" s="132">
        <v>500</v>
      </c>
      <c r="O9" s="132">
        <f t="shared" si="3"/>
        <v>212.79999999999998</v>
      </c>
      <c r="P9" s="253"/>
      <c r="Q9" s="132">
        <v>1100</v>
      </c>
      <c r="R9" s="132">
        <f t="shared" si="4"/>
        <v>7018.88</v>
      </c>
      <c r="S9" s="253"/>
      <c r="T9" s="132">
        <v>300</v>
      </c>
      <c r="U9" s="132">
        <f t="shared" si="5"/>
        <v>1088.8500000000001</v>
      </c>
      <c r="V9" s="253"/>
      <c r="W9" s="132">
        <v>400</v>
      </c>
      <c r="X9" s="132">
        <f t="shared" si="6"/>
        <v>3136</v>
      </c>
      <c r="Y9" s="253"/>
      <c r="Z9" s="132">
        <v>500</v>
      </c>
      <c r="AA9" s="132">
        <f t="shared" si="7"/>
        <v>2801.1499999999996</v>
      </c>
      <c r="AB9" s="133">
        <f t="shared" si="8"/>
        <v>26155.635999999999</v>
      </c>
      <c r="AC9" s="133">
        <f t="shared" si="9"/>
        <v>26155.635999999999</v>
      </c>
      <c r="AE9" s="126"/>
      <c r="AF9" s="126"/>
      <c r="AJ9" s="126"/>
      <c r="AK9" s="126"/>
      <c r="AO9" s="126"/>
      <c r="AP9" s="126"/>
      <c r="AT9" s="126"/>
      <c r="AU9" s="126"/>
      <c r="AY9" s="126"/>
      <c r="AZ9" s="126"/>
      <c r="BD9" s="126"/>
      <c r="BE9" s="126"/>
      <c r="BI9" s="126"/>
      <c r="BJ9" s="126"/>
      <c r="BN9" s="126"/>
      <c r="BO9" s="126"/>
    </row>
    <row r="10" spans="1:67" ht="15.75" x14ac:dyDescent="0.25">
      <c r="A10" s="129">
        <v>4</v>
      </c>
      <c r="B10" s="130" t="s">
        <v>102</v>
      </c>
      <c r="C10" s="131">
        <v>665</v>
      </c>
      <c r="D10" s="251"/>
      <c r="E10" s="132">
        <v>10000</v>
      </c>
      <c r="F10" s="132">
        <f t="shared" si="0"/>
        <v>1276</v>
      </c>
      <c r="G10" s="251"/>
      <c r="H10" s="132">
        <v>1620</v>
      </c>
      <c r="I10" s="132">
        <f t="shared" si="1"/>
        <v>6858.7559999999994</v>
      </c>
      <c r="J10" s="253"/>
      <c r="K10" s="132">
        <v>24000</v>
      </c>
      <c r="L10" s="132">
        <f t="shared" si="2"/>
        <v>3763.2</v>
      </c>
      <c r="M10" s="253"/>
      <c r="N10" s="132">
        <v>500</v>
      </c>
      <c r="O10" s="132">
        <f t="shared" si="3"/>
        <v>212.79999999999998</v>
      </c>
      <c r="P10" s="253"/>
      <c r="Q10" s="132">
        <v>1100</v>
      </c>
      <c r="R10" s="132">
        <f t="shared" si="4"/>
        <v>7018.88</v>
      </c>
      <c r="S10" s="253"/>
      <c r="T10" s="132">
        <v>300</v>
      </c>
      <c r="U10" s="132">
        <f t="shared" si="5"/>
        <v>1088.8500000000001</v>
      </c>
      <c r="V10" s="253"/>
      <c r="W10" s="132">
        <v>400</v>
      </c>
      <c r="X10" s="132">
        <f t="shared" si="6"/>
        <v>3136</v>
      </c>
      <c r="Y10" s="253"/>
      <c r="Z10" s="132">
        <v>500</v>
      </c>
      <c r="AA10" s="132">
        <f t="shared" si="7"/>
        <v>2801.1499999999996</v>
      </c>
      <c r="AB10" s="133">
        <f t="shared" si="8"/>
        <v>26155.635999999999</v>
      </c>
      <c r="AC10" s="133">
        <f t="shared" si="9"/>
        <v>26155.635999999999</v>
      </c>
      <c r="AE10" s="126"/>
      <c r="AF10" s="126"/>
      <c r="AJ10" s="126"/>
      <c r="AK10" s="126"/>
      <c r="AO10" s="126"/>
      <c r="AP10" s="126"/>
      <c r="AT10" s="126"/>
      <c r="AU10" s="126"/>
      <c r="AY10" s="126"/>
      <c r="AZ10" s="126"/>
      <c r="BD10" s="126"/>
      <c r="BE10" s="126"/>
      <c r="BI10" s="126"/>
      <c r="BJ10" s="126"/>
      <c r="BN10" s="126"/>
      <c r="BO10" s="126"/>
    </row>
    <row r="11" spans="1:67" ht="15.75" x14ac:dyDescent="0.25">
      <c r="A11" s="129">
        <v>5</v>
      </c>
      <c r="B11" s="130" t="s">
        <v>86</v>
      </c>
      <c r="C11" s="131">
        <v>889</v>
      </c>
      <c r="D11" s="252"/>
      <c r="E11" s="132">
        <v>10000</v>
      </c>
      <c r="F11" s="132">
        <f t="shared" si="0"/>
        <v>1276</v>
      </c>
      <c r="G11" s="252"/>
      <c r="H11" s="132">
        <v>1620</v>
      </c>
      <c r="I11" s="132">
        <f t="shared" si="1"/>
        <v>6858.7559999999994</v>
      </c>
      <c r="J11" s="253"/>
      <c r="K11" s="132">
        <v>24000</v>
      </c>
      <c r="L11" s="132">
        <f t="shared" si="2"/>
        <v>3763.2</v>
      </c>
      <c r="M11" s="253"/>
      <c r="N11" s="132">
        <v>500</v>
      </c>
      <c r="O11" s="132">
        <f t="shared" si="3"/>
        <v>212.79999999999998</v>
      </c>
      <c r="P11" s="253"/>
      <c r="Q11" s="132">
        <v>1100</v>
      </c>
      <c r="R11" s="132">
        <f t="shared" si="4"/>
        <v>7018.88</v>
      </c>
      <c r="S11" s="253"/>
      <c r="T11" s="132">
        <v>300</v>
      </c>
      <c r="U11" s="132">
        <f t="shared" si="5"/>
        <v>1088.8500000000001</v>
      </c>
      <c r="V11" s="253"/>
      <c r="W11" s="132">
        <v>400</v>
      </c>
      <c r="X11" s="132">
        <f t="shared" si="6"/>
        <v>3136</v>
      </c>
      <c r="Y11" s="253"/>
      <c r="Z11" s="132">
        <v>500</v>
      </c>
      <c r="AA11" s="132">
        <f t="shared" si="7"/>
        <v>2801.1499999999996</v>
      </c>
      <c r="AB11" s="133">
        <f t="shared" si="8"/>
        <v>26155.635999999999</v>
      </c>
      <c r="AC11" s="133">
        <f t="shared" si="9"/>
        <v>26155.635999999999</v>
      </c>
      <c r="AE11" s="126"/>
      <c r="AF11" s="126"/>
      <c r="AJ11" s="126"/>
      <c r="AK11" s="126"/>
      <c r="AO11" s="126"/>
      <c r="AP11" s="126"/>
      <c r="AT11" s="126"/>
      <c r="AU11" s="126"/>
      <c r="AY11" s="126"/>
      <c r="AZ11" s="126"/>
      <c r="BD11" s="126"/>
      <c r="BE11" s="126"/>
      <c r="BI11" s="126"/>
      <c r="BJ11" s="126"/>
      <c r="BN11" s="126"/>
      <c r="BO11" s="126"/>
    </row>
    <row r="12" spans="1:67" ht="15.75" x14ac:dyDescent="0.25">
      <c r="A12" s="134"/>
      <c r="B12" s="135" t="s">
        <v>162</v>
      </c>
      <c r="C12" s="136">
        <f t="shared" ref="C12" si="10">SUM(C7:C11)</f>
        <v>3881</v>
      </c>
      <c r="D12" s="137" t="s">
        <v>163</v>
      </c>
      <c r="E12" s="138">
        <f>SUM(E7:E11)</f>
        <v>50000</v>
      </c>
      <c r="F12" s="138">
        <f>SUM(F7:F11)</f>
        <v>6380</v>
      </c>
      <c r="G12" s="137" t="s">
        <v>163</v>
      </c>
      <c r="H12" s="138">
        <f>SUM(H7:H11)</f>
        <v>8100</v>
      </c>
      <c r="I12" s="138">
        <f>SUM(I7:I11)</f>
        <v>34293.78</v>
      </c>
      <c r="J12" s="137" t="s">
        <v>163</v>
      </c>
      <c r="K12" s="138">
        <f>SUM(K7:K11)</f>
        <v>120000</v>
      </c>
      <c r="L12" s="138">
        <f>SUM(L7:L11)</f>
        <v>18816</v>
      </c>
      <c r="M12" s="137" t="s">
        <v>163</v>
      </c>
      <c r="N12" s="138">
        <f>SUM(N7:N11)</f>
        <v>2500</v>
      </c>
      <c r="O12" s="138">
        <f>SUM(O7:O11)</f>
        <v>1064</v>
      </c>
      <c r="P12" s="137" t="s">
        <v>163</v>
      </c>
      <c r="Q12" s="138">
        <f>SUM(Q7:Q11)</f>
        <v>5500</v>
      </c>
      <c r="R12" s="138">
        <f>SUM(R7:R11)</f>
        <v>35094.400000000001</v>
      </c>
      <c r="S12" s="137" t="s">
        <v>163</v>
      </c>
      <c r="T12" s="138">
        <f>SUM(T7:T11)</f>
        <v>1500</v>
      </c>
      <c r="U12" s="138">
        <f>SUM(U7:U11)</f>
        <v>5444.2500000000009</v>
      </c>
      <c r="V12" s="137" t="s">
        <v>163</v>
      </c>
      <c r="W12" s="138">
        <f>SUM(W7:W11)</f>
        <v>2000</v>
      </c>
      <c r="X12" s="138">
        <f>SUM(X7:X11)</f>
        <v>15680</v>
      </c>
      <c r="Y12" s="137" t="s">
        <v>163</v>
      </c>
      <c r="Z12" s="138">
        <f>SUM(Z7:Z11)</f>
        <v>2500</v>
      </c>
      <c r="AA12" s="138">
        <f>SUM(AA7:AA11)</f>
        <v>14005.749999999998</v>
      </c>
      <c r="AB12" s="139">
        <f>SUM(AB7:AB11)</f>
        <v>130778.18</v>
      </c>
      <c r="AC12" s="139">
        <f>SUM(AC7:AC11)</f>
        <v>130778.18</v>
      </c>
      <c r="AE12" s="126"/>
      <c r="AF12" s="126"/>
      <c r="AJ12" s="126"/>
      <c r="AK12" s="126"/>
      <c r="AO12" s="126"/>
      <c r="AP12" s="126"/>
      <c r="AT12" s="126"/>
      <c r="AU12" s="126"/>
      <c r="AY12" s="126"/>
      <c r="AZ12" s="126"/>
      <c r="BD12" s="126"/>
      <c r="BE12" s="126"/>
      <c r="BI12" s="126"/>
      <c r="BJ12" s="126"/>
      <c r="BN12" s="126"/>
      <c r="BO12" s="126"/>
    </row>
    <row r="13" spans="1:67" ht="16.149999999999999" customHeight="1" x14ac:dyDescent="0.25">
      <c r="D13" s="126"/>
      <c r="E13" s="126"/>
      <c r="F13" s="126"/>
      <c r="G13" s="126"/>
      <c r="H13" s="126"/>
      <c r="I13" s="126"/>
      <c r="J13" s="126"/>
      <c r="K13" s="126"/>
      <c r="L13" s="126"/>
      <c r="M13" s="126"/>
      <c r="N13" s="126"/>
      <c r="Q13" s="126"/>
      <c r="R13" s="126"/>
      <c r="V13" s="126"/>
      <c r="W13" s="126"/>
      <c r="AA13" s="126"/>
      <c r="AE13" s="126"/>
      <c r="AF13" s="126"/>
      <c r="AJ13" s="126"/>
      <c r="AK13" s="126"/>
      <c r="AO13" s="126"/>
      <c r="AP13" s="126"/>
      <c r="AT13" s="126"/>
      <c r="AU13" s="126"/>
      <c r="AY13" s="126"/>
      <c r="AZ13" s="126"/>
      <c r="BD13" s="126"/>
      <c r="BE13" s="126"/>
      <c r="BI13" s="126"/>
      <c r="BJ13" s="126"/>
      <c r="BN13" s="126"/>
      <c r="BO13" s="126"/>
    </row>
    <row r="14" spans="1:67" x14ac:dyDescent="0.25">
      <c r="D14" s="242" t="s">
        <v>168</v>
      </c>
      <c r="E14" s="243"/>
      <c r="F14" s="244"/>
      <c r="G14" s="126"/>
      <c r="H14" s="126"/>
      <c r="I14" s="126"/>
      <c r="J14" s="126"/>
      <c r="K14" s="126"/>
      <c r="L14" s="126"/>
      <c r="M14" s="126"/>
      <c r="N14" s="126"/>
      <c r="Q14" s="126"/>
      <c r="R14" s="126"/>
      <c r="V14" s="126"/>
      <c r="W14" s="126"/>
      <c r="AA14" s="126"/>
      <c r="AE14" s="126"/>
      <c r="AF14" s="126"/>
      <c r="AJ14" s="126"/>
      <c r="AK14" s="126"/>
      <c r="AO14" s="126"/>
      <c r="AP14" s="126"/>
      <c r="AT14" s="126"/>
      <c r="AU14" s="126"/>
      <c r="AY14" s="126"/>
      <c r="AZ14" s="126"/>
      <c r="BD14" s="126"/>
      <c r="BE14" s="126"/>
      <c r="BI14" s="126"/>
      <c r="BJ14" s="126"/>
      <c r="BN14" s="126"/>
      <c r="BO14" s="126"/>
    </row>
    <row r="15" spans="1:67" ht="24" customHeight="1" x14ac:dyDescent="0.25">
      <c r="B15" s="237" t="s">
        <v>143</v>
      </c>
      <c r="C15" s="240" t="s">
        <v>154</v>
      </c>
      <c r="D15" s="240" t="s">
        <v>164</v>
      </c>
      <c r="E15" s="240" t="s">
        <v>155</v>
      </c>
      <c r="F15" s="240" t="s">
        <v>66</v>
      </c>
      <c r="H15" s="126"/>
      <c r="I15" s="126"/>
      <c r="J15" s="126"/>
      <c r="K15" s="126"/>
      <c r="L15" s="126"/>
      <c r="M15" s="126"/>
      <c r="N15" s="126"/>
      <c r="Q15" s="126"/>
      <c r="R15" s="126"/>
      <c r="V15" s="126"/>
      <c r="W15" s="126"/>
      <c r="AA15" s="126"/>
      <c r="AE15" s="126"/>
      <c r="AF15" s="126"/>
      <c r="AJ15" s="126"/>
      <c r="AK15" s="126"/>
      <c r="AO15" s="126"/>
      <c r="AP15" s="126"/>
      <c r="AT15" s="126"/>
      <c r="AU15" s="126"/>
      <c r="AY15" s="126"/>
      <c r="AZ15" s="126"/>
      <c r="BD15" s="126"/>
      <c r="BE15" s="126"/>
      <c r="BI15" s="126"/>
      <c r="BJ15" s="126"/>
      <c r="BN15" s="126"/>
      <c r="BO15" s="126"/>
    </row>
    <row r="16" spans="1:67" ht="22.9" customHeight="1" x14ac:dyDescent="0.25">
      <c r="B16" s="237"/>
      <c r="C16" s="241"/>
      <c r="D16" s="241"/>
      <c r="E16" s="241"/>
      <c r="F16" s="241"/>
      <c r="H16" s="126"/>
      <c r="I16" s="126"/>
      <c r="J16" s="126"/>
      <c r="K16" s="126"/>
      <c r="L16" s="126"/>
      <c r="M16" s="126"/>
      <c r="N16" s="126"/>
      <c r="Q16" s="126"/>
      <c r="R16" s="126"/>
      <c r="V16" s="126"/>
      <c r="W16" s="126"/>
      <c r="AA16" s="126"/>
      <c r="AE16" s="126"/>
      <c r="AF16" s="126"/>
      <c r="AJ16" s="126"/>
      <c r="AK16" s="126"/>
      <c r="AO16" s="126"/>
      <c r="AP16" s="126"/>
      <c r="AT16" s="126"/>
      <c r="AU16" s="126"/>
      <c r="AY16" s="126"/>
      <c r="AZ16" s="126"/>
      <c r="BD16" s="126"/>
      <c r="BE16" s="126"/>
      <c r="BI16" s="126"/>
      <c r="BJ16" s="126"/>
      <c r="BN16" s="126"/>
      <c r="BO16" s="126"/>
    </row>
    <row r="17" spans="2:67" ht="15.75" x14ac:dyDescent="0.25">
      <c r="B17" s="130" t="s">
        <v>67</v>
      </c>
      <c r="C17" s="140">
        <v>4</v>
      </c>
      <c r="D17" s="245">
        <v>4870</v>
      </c>
      <c r="E17" s="140">
        <f>C17*$D$17</f>
        <v>19480</v>
      </c>
      <c r="F17" s="140">
        <f>E17</f>
        <v>19480</v>
      </c>
      <c r="H17" s="126"/>
      <c r="J17" s="126"/>
      <c r="K17" s="126"/>
      <c r="L17" s="126"/>
      <c r="M17" s="126"/>
      <c r="N17" s="126"/>
      <c r="Q17" s="126"/>
      <c r="R17" s="126"/>
      <c r="V17" s="126"/>
      <c r="W17" s="126"/>
      <c r="AA17" s="126"/>
      <c r="AE17" s="126"/>
      <c r="AF17" s="126"/>
      <c r="AJ17" s="126"/>
      <c r="AK17" s="126"/>
      <c r="AO17" s="126"/>
      <c r="AP17" s="126"/>
      <c r="AT17" s="126"/>
      <c r="AU17" s="126"/>
      <c r="AY17" s="126"/>
      <c r="AZ17" s="126"/>
      <c r="BD17" s="126"/>
      <c r="BE17" s="126"/>
      <c r="BI17" s="126"/>
      <c r="BJ17" s="126"/>
      <c r="BN17" s="126"/>
      <c r="BO17" s="126"/>
    </row>
    <row r="18" spans="2:67" ht="15.75" x14ac:dyDescent="0.25">
      <c r="B18" s="130" t="s">
        <v>73</v>
      </c>
      <c r="C18" s="140">
        <v>4</v>
      </c>
      <c r="D18" s="246"/>
      <c r="E18" s="140">
        <f t="shared" ref="E18:E21" si="11">C18*$D$17</f>
        <v>19480</v>
      </c>
      <c r="F18" s="140">
        <f t="shared" ref="F18:F21" si="12">E18</f>
        <v>19480</v>
      </c>
      <c r="H18" s="126"/>
      <c r="I18" s="126"/>
      <c r="J18" s="126"/>
      <c r="K18" s="126"/>
      <c r="L18" s="126"/>
      <c r="M18" s="126"/>
      <c r="N18" s="126"/>
      <c r="Q18" s="126"/>
      <c r="R18" s="126"/>
      <c r="V18" s="126"/>
      <c r="W18" s="126"/>
      <c r="AA18" s="126"/>
      <c r="AE18" s="126"/>
      <c r="AF18" s="126"/>
      <c r="AJ18" s="126"/>
      <c r="AK18" s="126"/>
      <c r="AO18" s="126"/>
      <c r="AP18" s="126"/>
      <c r="AT18" s="126"/>
      <c r="AU18" s="126"/>
      <c r="AY18" s="126"/>
      <c r="AZ18" s="126"/>
      <c r="BD18" s="126"/>
      <c r="BE18" s="126"/>
      <c r="BI18" s="126"/>
      <c r="BJ18" s="126"/>
      <c r="BN18" s="126"/>
      <c r="BO18" s="126"/>
    </row>
    <row r="19" spans="2:67" ht="15.75" x14ac:dyDescent="0.25">
      <c r="B19" s="130" t="s">
        <v>91</v>
      </c>
      <c r="C19" s="140">
        <v>4</v>
      </c>
      <c r="D19" s="246"/>
      <c r="E19" s="140">
        <f t="shared" si="11"/>
        <v>19480</v>
      </c>
      <c r="F19" s="140">
        <f t="shared" si="12"/>
        <v>19480</v>
      </c>
      <c r="H19" s="126"/>
      <c r="I19" s="126"/>
      <c r="J19" s="126"/>
      <c r="K19" s="126"/>
      <c r="L19" s="126"/>
      <c r="M19" s="126"/>
      <c r="N19" s="126"/>
      <c r="Q19" s="126"/>
      <c r="R19" s="126"/>
      <c r="V19" s="126"/>
      <c r="W19" s="126"/>
      <c r="AA19" s="126"/>
      <c r="AE19" s="126"/>
      <c r="AF19" s="126"/>
      <c r="AJ19" s="126"/>
      <c r="AK19" s="126"/>
      <c r="AO19" s="126"/>
      <c r="AP19" s="126"/>
      <c r="AT19" s="126"/>
      <c r="AU19" s="126"/>
      <c r="AY19" s="126"/>
      <c r="AZ19" s="126"/>
      <c r="BD19" s="126"/>
      <c r="BE19" s="126"/>
      <c r="BI19" s="126"/>
      <c r="BJ19" s="126"/>
      <c r="BN19" s="126"/>
      <c r="BO19" s="126"/>
    </row>
    <row r="20" spans="2:67" ht="15.75" x14ac:dyDescent="0.25">
      <c r="B20" s="130" t="s">
        <v>102</v>
      </c>
      <c r="C20" s="140">
        <v>0</v>
      </c>
      <c r="D20" s="246"/>
      <c r="E20" s="140">
        <f t="shared" si="11"/>
        <v>0</v>
      </c>
      <c r="F20" s="140">
        <f t="shared" si="12"/>
        <v>0</v>
      </c>
      <c r="H20" s="126"/>
      <c r="I20" s="126"/>
      <c r="J20" s="126"/>
      <c r="K20" s="126"/>
      <c r="L20" s="126"/>
      <c r="M20" s="126"/>
      <c r="N20" s="126"/>
      <c r="Q20" s="126"/>
      <c r="R20" s="126"/>
      <c r="V20" s="126"/>
      <c r="W20" s="126"/>
      <c r="AA20" s="126"/>
      <c r="AE20" s="126"/>
      <c r="AF20" s="126"/>
      <c r="AJ20" s="126"/>
      <c r="AK20" s="126"/>
      <c r="AO20" s="126"/>
      <c r="AP20" s="126"/>
      <c r="AT20" s="126"/>
      <c r="AU20" s="126"/>
      <c r="AY20" s="126"/>
      <c r="AZ20" s="126"/>
      <c r="BD20" s="126"/>
      <c r="BE20" s="126"/>
      <c r="BI20" s="126"/>
      <c r="BJ20" s="126"/>
      <c r="BN20" s="126"/>
      <c r="BO20" s="126"/>
    </row>
    <row r="21" spans="2:67" ht="15.75" x14ac:dyDescent="0.25">
      <c r="B21" s="130" t="s">
        <v>86</v>
      </c>
      <c r="C21" s="140">
        <v>2</v>
      </c>
      <c r="D21" s="247"/>
      <c r="E21" s="140">
        <f t="shared" si="11"/>
        <v>9740</v>
      </c>
      <c r="F21" s="140">
        <f t="shared" si="12"/>
        <v>9740</v>
      </c>
      <c r="H21" s="126"/>
      <c r="I21" s="126"/>
      <c r="J21" s="126"/>
      <c r="K21" s="126"/>
      <c r="L21" s="126"/>
      <c r="M21" s="126"/>
      <c r="N21" s="126"/>
      <c r="Q21" s="126"/>
      <c r="R21" s="126"/>
      <c r="V21" s="126"/>
      <c r="W21" s="126"/>
      <c r="AA21" s="126"/>
      <c r="AE21" s="126"/>
      <c r="AF21" s="126"/>
      <c r="AJ21" s="126"/>
      <c r="AK21" s="126"/>
      <c r="AO21" s="126"/>
      <c r="AP21" s="126"/>
      <c r="AT21" s="126"/>
      <c r="AU21" s="126"/>
      <c r="AY21" s="126"/>
      <c r="AZ21" s="126"/>
      <c r="BD21" s="126"/>
      <c r="BE21" s="126"/>
      <c r="BI21" s="126"/>
      <c r="BJ21" s="126"/>
      <c r="BN21" s="126"/>
      <c r="BO21" s="126"/>
    </row>
    <row r="22" spans="2:67" ht="15.75" x14ac:dyDescent="0.25">
      <c r="B22" s="135" t="s">
        <v>162</v>
      </c>
      <c r="C22" s="141">
        <f>SUM(C17:C21)</f>
        <v>14</v>
      </c>
      <c r="D22" s="141">
        <f t="shared" ref="D22:F22" si="13">SUM(D17:D21)</f>
        <v>4870</v>
      </c>
      <c r="E22" s="141">
        <f t="shared" si="13"/>
        <v>68180</v>
      </c>
      <c r="F22" s="141">
        <f t="shared" si="13"/>
        <v>68180</v>
      </c>
      <c r="H22" s="126"/>
      <c r="I22" s="126"/>
      <c r="J22" s="126"/>
      <c r="K22" s="126"/>
      <c r="L22" s="126"/>
      <c r="M22" s="126"/>
      <c r="N22" s="126"/>
      <c r="Q22" s="126"/>
      <c r="R22" s="126"/>
      <c r="V22" s="126"/>
      <c r="W22" s="126"/>
      <c r="AA22" s="126"/>
      <c r="AE22" s="126"/>
      <c r="AF22" s="126"/>
      <c r="AJ22" s="126"/>
      <c r="AK22" s="126"/>
      <c r="AO22" s="126"/>
      <c r="AP22" s="126"/>
      <c r="AT22" s="126"/>
      <c r="AU22" s="126"/>
      <c r="AY22" s="126"/>
      <c r="AZ22" s="126"/>
      <c r="BD22" s="126"/>
      <c r="BE22" s="126"/>
      <c r="BI22" s="126"/>
      <c r="BJ22" s="126"/>
      <c r="BN22" s="126"/>
      <c r="BO22" s="126"/>
    </row>
    <row r="23" spans="2:67" x14ac:dyDescent="0.25">
      <c r="D23" s="126"/>
      <c r="E23" s="126"/>
      <c r="H23" s="126"/>
      <c r="I23" s="126"/>
      <c r="J23" s="126"/>
      <c r="K23" s="126"/>
      <c r="L23" s="126"/>
      <c r="M23" s="126"/>
      <c r="N23" s="126"/>
      <c r="Q23" s="126"/>
      <c r="R23" s="126"/>
      <c r="V23" s="126"/>
      <c r="W23" s="126"/>
      <c r="AA23" s="126"/>
      <c r="AE23" s="126"/>
      <c r="AF23" s="126"/>
      <c r="AJ23" s="126"/>
      <c r="AK23" s="126"/>
      <c r="AO23" s="126"/>
      <c r="AP23" s="126"/>
      <c r="AT23" s="126"/>
      <c r="AU23" s="126"/>
      <c r="AY23" s="126"/>
      <c r="AZ23" s="126"/>
      <c r="BD23" s="126"/>
      <c r="BE23" s="126"/>
      <c r="BI23" s="126"/>
      <c r="BJ23" s="126"/>
      <c r="BN23" s="126"/>
      <c r="BO23" s="126"/>
    </row>
    <row r="24" spans="2:67" x14ac:dyDescent="0.25">
      <c r="B24" s="142"/>
      <c r="D24" s="126"/>
      <c r="E24" s="126"/>
      <c r="F24" s="126"/>
      <c r="H24" s="126"/>
      <c r="I24" s="126"/>
      <c r="J24" s="126"/>
      <c r="K24" s="126"/>
      <c r="L24" s="126"/>
      <c r="M24" s="126"/>
      <c r="N24" s="126"/>
      <c r="Q24" s="126"/>
      <c r="R24" s="126"/>
      <c r="V24" s="126"/>
      <c r="W24" s="126"/>
      <c r="AA24" s="126"/>
      <c r="AE24" s="126"/>
      <c r="AF24" s="126"/>
      <c r="AJ24" s="126"/>
      <c r="AK24" s="126"/>
      <c r="AO24" s="126"/>
      <c r="AP24" s="126"/>
      <c r="AT24" s="126"/>
      <c r="AU24" s="126"/>
      <c r="AY24" s="126"/>
      <c r="AZ24" s="126"/>
      <c r="BD24" s="126"/>
      <c r="BE24" s="126"/>
      <c r="BI24" s="126"/>
      <c r="BJ24" s="126"/>
      <c r="BN24" s="126"/>
      <c r="BO24" s="126"/>
    </row>
    <row r="25" spans="2:67" x14ac:dyDescent="0.25">
      <c r="B25" s="2" t="s">
        <v>165</v>
      </c>
      <c r="D25" s="126"/>
      <c r="E25" s="126"/>
      <c r="F25" s="126"/>
      <c r="G25" s="126"/>
      <c r="H25" s="126"/>
      <c r="I25" s="126"/>
      <c r="J25" s="126"/>
      <c r="K25" s="126"/>
      <c r="L25" s="126"/>
      <c r="M25" s="126"/>
      <c r="N25" s="126"/>
      <c r="Q25" s="126"/>
      <c r="R25" s="126"/>
      <c r="V25" s="126"/>
      <c r="W25" s="126"/>
      <c r="AA25" s="126"/>
      <c r="AE25" s="126"/>
      <c r="AF25" s="126"/>
      <c r="AJ25" s="126"/>
      <c r="AK25" s="126"/>
      <c r="AO25" s="126"/>
      <c r="AP25" s="126"/>
      <c r="AT25" s="126"/>
      <c r="AU25" s="126"/>
      <c r="AY25" s="126"/>
      <c r="AZ25" s="126"/>
      <c r="BD25" s="126"/>
      <c r="BE25" s="126"/>
      <c r="BI25" s="126"/>
      <c r="BJ25" s="126"/>
      <c r="BN25" s="126"/>
      <c r="BO25" s="126"/>
    </row>
    <row r="26" spans="2:67" x14ac:dyDescent="0.25">
      <c r="D26" s="126"/>
      <c r="E26" s="126"/>
      <c r="F26" s="126"/>
      <c r="G26" s="126"/>
      <c r="H26" s="126"/>
      <c r="I26" s="126"/>
      <c r="J26" s="126"/>
      <c r="K26" s="126"/>
      <c r="L26" s="126"/>
      <c r="M26" s="126"/>
      <c r="N26" s="126"/>
      <c r="Q26" s="126"/>
      <c r="R26" s="126"/>
      <c r="V26" s="126"/>
      <c r="W26" s="126"/>
      <c r="AA26" s="126"/>
      <c r="AE26" s="126"/>
      <c r="AF26" s="126"/>
      <c r="AJ26" s="126"/>
      <c r="AK26" s="126"/>
      <c r="AO26" s="126"/>
      <c r="AP26" s="126"/>
      <c r="AT26" s="126"/>
      <c r="AU26" s="126"/>
      <c r="AY26" s="126"/>
      <c r="AZ26" s="126"/>
      <c r="BD26" s="126"/>
      <c r="BE26" s="126"/>
      <c r="BI26" s="126"/>
      <c r="BJ26" s="126"/>
      <c r="BN26" s="126"/>
      <c r="BO26" s="126"/>
    </row>
    <row r="27" spans="2:67" x14ac:dyDescent="0.25">
      <c r="D27" s="126"/>
      <c r="E27" s="126"/>
      <c r="F27" s="126"/>
      <c r="G27" s="126"/>
      <c r="H27" s="126"/>
      <c r="I27" s="126"/>
      <c r="J27" s="126"/>
      <c r="K27" s="126"/>
      <c r="L27" s="126"/>
      <c r="M27" s="126"/>
      <c r="N27" s="126"/>
      <c r="Q27" s="126"/>
      <c r="R27" s="126"/>
      <c r="V27" s="126"/>
      <c r="W27" s="126"/>
      <c r="AA27" s="126"/>
      <c r="AE27" s="126"/>
      <c r="AF27" s="126"/>
      <c r="AJ27" s="126"/>
      <c r="AK27" s="126"/>
      <c r="AO27" s="126"/>
      <c r="AP27" s="126"/>
      <c r="AT27" s="126"/>
      <c r="AU27" s="126"/>
      <c r="AY27" s="126"/>
      <c r="AZ27" s="126"/>
      <c r="BD27" s="126"/>
      <c r="BE27" s="126"/>
      <c r="BI27" s="126"/>
      <c r="BJ27" s="126"/>
      <c r="BN27" s="126"/>
      <c r="BO27" s="126"/>
    </row>
    <row r="28" spans="2:67" x14ac:dyDescent="0.25">
      <c r="B28" s="6" t="s">
        <v>50</v>
      </c>
      <c r="C28" s="6"/>
      <c r="D28" s="126"/>
      <c r="E28" s="6"/>
      <c r="F28" s="6" t="s">
        <v>51</v>
      </c>
      <c r="G28" s="126"/>
      <c r="H28" s="126"/>
      <c r="I28" s="126"/>
      <c r="J28" s="126"/>
      <c r="K28" s="126"/>
      <c r="L28" s="126"/>
      <c r="M28" s="126"/>
      <c r="N28" s="126"/>
      <c r="Q28" s="126"/>
      <c r="R28" s="126"/>
      <c r="V28" s="126"/>
      <c r="W28" s="126"/>
      <c r="AA28" s="126"/>
      <c r="AE28" s="126"/>
      <c r="AF28" s="126"/>
      <c r="AJ28" s="126"/>
      <c r="AK28" s="126"/>
      <c r="AO28" s="126"/>
      <c r="AP28" s="126"/>
      <c r="AT28" s="126"/>
      <c r="AU28" s="126"/>
      <c r="AY28" s="126"/>
      <c r="AZ28" s="126"/>
      <c r="BD28" s="126"/>
      <c r="BE28" s="126"/>
      <c r="BI28" s="126"/>
      <c r="BJ28" s="126"/>
      <c r="BN28" s="126"/>
      <c r="BO28" s="126"/>
    </row>
    <row r="29" spans="2:67" x14ac:dyDescent="0.25">
      <c r="D29" s="126"/>
      <c r="E29" s="126"/>
      <c r="F29" s="126"/>
      <c r="G29" s="126"/>
      <c r="H29" s="126"/>
      <c r="I29" s="126"/>
      <c r="J29" s="126"/>
      <c r="K29" s="126"/>
      <c r="L29" s="126"/>
      <c r="M29" s="126"/>
      <c r="N29" s="126"/>
      <c r="Q29" s="126"/>
      <c r="R29" s="126"/>
      <c r="V29" s="126"/>
      <c r="W29" s="126"/>
      <c r="AA29" s="126"/>
      <c r="AE29" s="126"/>
      <c r="AF29" s="126"/>
      <c r="AJ29" s="126"/>
      <c r="AK29" s="126"/>
      <c r="AO29" s="126"/>
      <c r="AP29" s="126"/>
      <c r="AT29" s="126"/>
      <c r="AU29" s="126"/>
      <c r="AY29" s="126"/>
      <c r="AZ29" s="126"/>
      <c r="BD29" s="126"/>
      <c r="BE29" s="126"/>
      <c r="BI29" s="126"/>
      <c r="BJ29" s="126"/>
      <c r="BN29" s="126"/>
      <c r="BO29" s="126"/>
    </row>
    <row r="30" spans="2:67" x14ac:dyDescent="0.25">
      <c r="B30" s="59" t="s">
        <v>122</v>
      </c>
      <c r="D30" s="126"/>
      <c r="E30" s="126"/>
      <c r="F30" s="126"/>
      <c r="G30" s="126"/>
      <c r="H30" s="126"/>
      <c r="I30" s="126"/>
      <c r="J30" s="126"/>
      <c r="K30" s="126"/>
      <c r="L30" s="126"/>
      <c r="M30" s="126"/>
      <c r="N30" s="126"/>
      <c r="Q30" s="126"/>
      <c r="R30" s="126"/>
      <c r="V30" s="126"/>
      <c r="W30" s="126"/>
      <c r="AA30" s="126"/>
      <c r="AE30" s="126"/>
      <c r="AF30" s="126"/>
      <c r="AJ30" s="126"/>
      <c r="AK30" s="126"/>
      <c r="AO30" s="126"/>
      <c r="AP30" s="126"/>
      <c r="AT30" s="126"/>
      <c r="AU30" s="126"/>
      <c r="AY30" s="126"/>
      <c r="AZ30" s="126"/>
      <c r="BD30" s="126"/>
      <c r="BE30" s="126"/>
      <c r="BI30" s="126"/>
      <c r="BJ30" s="126"/>
      <c r="BN30" s="126"/>
      <c r="BO30" s="126"/>
    </row>
    <row r="31" spans="2:67" x14ac:dyDescent="0.25">
      <c r="B31" s="59" t="s">
        <v>123</v>
      </c>
      <c r="D31" s="126"/>
      <c r="E31" s="126"/>
      <c r="F31" s="126"/>
      <c r="G31" s="126"/>
      <c r="H31" s="126"/>
      <c r="I31" s="126"/>
      <c r="J31" s="126"/>
      <c r="K31" s="126"/>
      <c r="L31" s="126"/>
      <c r="M31" s="126"/>
      <c r="N31" s="126"/>
      <c r="Q31" s="126"/>
      <c r="R31" s="126"/>
      <c r="V31" s="126"/>
      <c r="W31" s="126"/>
      <c r="AA31" s="126"/>
      <c r="AE31" s="126"/>
      <c r="AF31" s="126"/>
      <c r="AJ31" s="126"/>
      <c r="AK31" s="126"/>
      <c r="AO31" s="126"/>
      <c r="AP31" s="126"/>
      <c r="AT31" s="126"/>
      <c r="AU31" s="126"/>
      <c r="AY31" s="126"/>
      <c r="AZ31" s="126"/>
      <c r="BD31" s="126"/>
      <c r="BE31" s="126"/>
      <c r="BI31" s="126"/>
      <c r="BJ31" s="126"/>
      <c r="BN31" s="126"/>
      <c r="BO31" s="126"/>
    </row>
    <row r="32" spans="2:67" x14ac:dyDescent="0.25">
      <c r="D32" s="126"/>
      <c r="E32" s="126"/>
      <c r="F32" s="126"/>
      <c r="G32" s="126"/>
      <c r="H32" s="126"/>
      <c r="I32" s="126"/>
      <c r="J32" s="126"/>
      <c r="K32" s="126"/>
      <c r="L32" s="126"/>
      <c r="M32" s="126"/>
      <c r="N32" s="126"/>
      <c r="Q32" s="126"/>
      <c r="R32" s="126"/>
      <c r="V32" s="126"/>
      <c r="W32" s="126"/>
      <c r="AA32" s="126"/>
      <c r="AE32" s="126"/>
      <c r="AF32" s="126"/>
      <c r="AJ32" s="126"/>
      <c r="AK32" s="126"/>
      <c r="AO32" s="126"/>
      <c r="AP32" s="126"/>
      <c r="AT32" s="126"/>
      <c r="AU32" s="126"/>
      <c r="AY32" s="126"/>
      <c r="AZ32" s="126"/>
      <c r="BD32" s="126"/>
      <c r="BE32" s="126"/>
      <c r="BI32" s="126"/>
      <c r="BJ32" s="126"/>
      <c r="BN32" s="126"/>
      <c r="BO32" s="126"/>
    </row>
    <row r="33" spans="4:67" x14ac:dyDescent="0.25">
      <c r="D33" s="126"/>
      <c r="E33" s="126"/>
      <c r="F33" s="126"/>
      <c r="G33" s="126"/>
      <c r="H33" s="126"/>
      <c r="I33" s="126"/>
      <c r="J33" s="126"/>
      <c r="K33" s="126"/>
      <c r="L33" s="126"/>
      <c r="M33" s="126"/>
      <c r="N33" s="126"/>
      <c r="Q33" s="126"/>
      <c r="R33" s="126"/>
      <c r="V33" s="126"/>
      <c r="W33" s="126"/>
      <c r="AA33" s="126"/>
      <c r="AE33" s="126"/>
      <c r="AF33" s="126"/>
      <c r="AJ33" s="126"/>
      <c r="AK33" s="126"/>
      <c r="AO33" s="126"/>
      <c r="AP33" s="126"/>
      <c r="AT33" s="126"/>
      <c r="AU33" s="126"/>
      <c r="AY33" s="126"/>
      <c r="AZ33" s="126"/>
      <c r="BD33" s="126"/>
      <c r="BE33" s="126"/>
      <c r="BI33" s="126"/>
      <c r="BJ33" s="126"/>
      <c r="BN33" s="126"/>
      <c r="BO33" s="126"/>
    </row>
    <row r="34" spans="4:67" x14ac:dyDescent="0.25">
      <c r="D34" s="126"/>
      <c r="E34" s="126"/>
      <c r="F34" s="126"/>
      <c r="G34" s="126"/>
      <c r="H34" s="126"/>
      <c r="I34" s="126"/>
      <c r="J34" s="126"/>
      <c r="K34" s="126"/>
      <c r="L34" s="126"/>
      <c r="M34" s="126"/>
      <c r="N34" s="126"/>
      <c r="Q34" s="126"/>
      <c r="R34" s="126"/>
      <c r="V34" s="126"/>
      <c r="W34" s="126"/>
      <c r="AA34" s="126"/>
      <c r="AE34" s="126"/>
      <c r="AF34" s="126"/>
      <c r="AJ34" s="126"/>
      <c r="AK34" s="126"/>
      <c r="AO34" s="126"/>
      <c r="AP34" s="126"/>
      <c r="AT34" s="126"/>
      <c r="AU34" s="126"/>
      <c r="AY34" s="126"/>
      <c r="AZ34" s="126"/>
      <c r="BD34" s="126"/>
      <c r="BE34" s="126"/>
      <c r="BI34" s="126"/>
      <c r="BJ34" s="126"/>
      <c r="BN34" s="126"/>
      <c r="BO34" s="126"/>
    </row>
    <row r="35" spans="4:67" x14ac:dyDescent="0.25">
      <c r="D35" s="126"/>
      <c r="E35" s="126"/>
      <c r="F35" s="126"/>
      <c r="G35" s="126"/>
      <c r="H35" s="126"/>
      <c r="I35" s="126"/>
      <c r="J35" s="126"/>
      <c r="K35" s="126"/>
      <c r="L35" s="126"/>
      <c r="M35" s="126"/>
      <c r="N35" s="126"/>
      <c r="Q35" s="126"/>
      <c r="R35" s="126"/>
      <c r="V35" s="126"/>
      <c r="W35" s="126"/>
      <c r="AA35" s="126"/>
      <c r="AE35" s="126"/>
      <c r="AF35" s="126"/>
      <c r="AJ35" s="126"/>
      <c r="AK35" s="126"/>
      <c r="AO35" s="126"/>
      <c r="AP35" s="126"/>
      <c r="AT35" s="126"/>
      <c r="AU35" s="126"/>
      <c r="AY35" s="126"/>
      <c r="AZ35" s="126"/>
      <c r="BD35" s="126"/>
      <c r="BE35" s="126"/>
      <c r="BI35" s="126"/>
      <c r="BJ35" s="126"/>
      <c r="BN35" s="126"/>
      <c r="BO35" s="126"/>
    </row>
    <row r="36" spans="4:67" x14ac:dyDescent="0.25">
      <c r="D36" s="126"/>
      <c r="E36" s="126"/>
      <c r="F36" s="126"/>
      <c r="G36" s="126"/>
      <c r="H36" s="126"/>
      <c r="I36" s="126"/>
      <c r="J36" s="126"/>
      <c r="K36" s="126"/>
      <c r="L36" s="126"/>
      <c r="M36" s="126"/>
      <c r="N36" s="126"/>
      <c r="Q36" s="126"/>
      <c r="R36" s="126"/>
      <c r="V36" s="126"/>
      <c r="W36" s="126"/>
      <c r="AA36" s="126"/>
      <c r="AE36" s="126"/>
      <c r="AF36" s="126"/>
      <c r="AJ36" s="126"/>
      <c r="AK36" s="126"/>
      <c r="AO36" s="126"/>
      <c r="AP36" s="126"/>
      <c r="AT36" s="126"/>
      <c r="AU36" s="126"/>
      <c r="AY36" s="126"/>
      <c r="AZ36" s="126"/>
      <c r="BD36" s="126"/>
      <c r="BE36" s="126"/>
      <c r="BI36" s="126"/>
      <c r="BJ36" s="126"/>
      <c r="BN36" s="126"/>
      <c r="BO36" s="126"/>
    </row>
    <row r="37" spans="4:67" x14ac:dyDescent="0.25">
      <c r="D37" s="126"/>
      <c r="E37" s="126"/>
      <c r="F37" s="126"/>
      <c r="G37" s="126"/>
      <c r="H37" s="126"/>
      <c r="I37" s="126"/>
      <c r="J37" s="126"/>
      <c r="K37" s="126"/>
      <c r="L37" s="126"/>
      <c r="M37" s="126"/>
      <c r="N37" s="126"/>
      <c r="Q37" s="126"/>
      <c r="R37" s="126"/>
      <c r="V37" s="126"/>
      <c r="W37" s="126"/>
      <c r="AA37" s="126"/>
      <c r="AE37" s="126"/>
      <c r="AF37" s="126"/>
      <c r="AJ37" s="126"/>
      <c r="AK37" s="126"/>
      <c r="AO37" s="126"/>
      <c r="AP37" s="126"/>
      <c r="AT37" s="126"/>
      <c r="AU37" s="126"/>
      <c r="AY37" s="126"/>
      <c r="AZ37" s="126"/>
      <c r="BD37" s="126"/>
      <c r="BE37" s="126"/>
      <c r="BI37" s="126"/>
      <c r="BJ37" s="126"/>
      <c r="BN37" s="126"/>
      <c r="BO37" s="126"/>
    </row>
    <row r="38" spans="4:67" x14ac:dyDescent="0.25">
      <c r="D38" s="126"/>
      <c r="E38" s="126"/>
      <c r="F38" s="126"/>
      <c r="G38" s="126"/>
      <c r="H38" s="126"/>
      <c r="I38" s="126"/>
      <c r="J38" s="126"/>
      <c r="K38" s="126"/>
      <c r="L38" s="126"/>
      <c r="M38" s="126"/>
      <c r="N38" s="126"/>
      <c r="Q38" s="126"/>
      <c r="R38" s="126"/>
      <c r="V38" s="126"/>
      <c r="W38" s="126"/>
      <c r="AA38" s="126"/>
      <c r="AE38" s="126"/>
      <c r="AF38" s="126"/>
      <c r="AJ38" s="126"/>
      <c r="AK38" s="126"/>
      <c r="AO38" s="126"/>
      <c r="AP38" s="126"/>
      <c r="AT38" s="126"/>
      <c r="AU38" s="126"/>
      <c r="AY38" s="126"/>
      <c r="AZ38" s="126"/>
      <c r="BD38" s="126"/>
      <c r="BE38" s="126"/>
      <c r="BI38" s="126"/>
      <c r="BJ38" s="126"/>
      <c r="BN38" s="126"/>
      <c r="BO38" s="126"/>
    </row>
    <row r="39" spans="4:67" x14ac:dyDescent="0.25">
      <c r="D39" s="126"/>
      <c r="E39" s="126"/>
      <c r="F39" s="126"/>
      <c r="G39" s="126"/>
      <c r="H39" s="126"/>
      <c r="I39" s="126"/>
      <c r="J39" s="126"/>
      <c r="K39" s="126"/>
      <c r="L39" s="126"/>
      <c r="M39" s="126"/>
      <c r="N39" s="126"/>
      <c r="Q39" s="126"/>
      <c r="R39" s="126"/>
      <c r="V39" s="126"/>
      <c r="W39" s="126"/>
      <c r="AA39" s="126"/>
      <c r="AE39" s="126"/>
      <c r="AF39" s="126"/>
      <c r="AJ39" s="126"/>
      <c r="AK39" s="126"/>
      <c r="AO39" s="126"/>
      <c r="AP39" s="126"/>
      <c r="AT39" s="126"/>
      <c r="AU39" s="126"/>
      <c r="AY39" s="126"/>
      <c r="AZ39" s="126"/>
      <c r="BD39" s="126"/>
      <c r="BE39" s="126"/>
      <c r="BI39" s="126"/>
      <c r="BJ39" s="126"/>
      <c r="BN39" s="126"/>
      <c r="BO39" s="126"/>
    </row>
    <row r="40" spans="4:67" x14ac:dyDescent="0.25">
      <c r="D40" s="126"/>
      <c r="E40" s="126"/>
      <c r="F40" s="126"/>
      <c r="G40" s="126"/>
      <c r="H40" s="126"/>
      <c r="I40" s="126"/>
      <c r="J40" s="126"/>
      <c r="K40" s="126"/>
      <c r="L40" s="126"/>
      <c r="M40" s="126"/>
      <c r="N40" s="126"/>
      <c r="Q40" s="126"/>
      <c r="R40" s="126"/>
      <c r="V40" s="126"/>
      <c r="W40" s="126"/>
      <c r="AA40" s="126"/>
      <c r="AE40" s="126"/>
      <c r="AF40" s="126"/>
      <c r="AJ40" s="126"/>
      <c r="AK40" s="126"/>
      <c r="AO40" s="126"/>
      <c r="AP40" s="126"/>
      <c r="AT40" s="126"/>
      <c r="AU40" s="126"/>
      <c r="AY40" s="126"/>
      <c r="AZ40" s="126"/>
      <c r="BD40" s="126"/>
      <c r="BE40" s="126"/>
      <c r="BI40" s="126"/>
      <c r="BJ40" s="126"/>
      <c r="BN40" s="126"/>
      <c r="BO40" s="126"/>
    </row>
    <row r="41" spans="4:67" x14ac:dyDescent="0.25">
      <c r="D41" s="126"/>
      <c r="E41" s="126"/>
      <c r="F41" s="126"/>
      <c r="G41" s="126"/>
      <c r="H41" s="126"/>
      <c r="I41" s="126"/>
      <c r="J41" s="126"/>
      <c r="K41" s="126"/>
      <c r="L41" s="126"/>
      <c r="M41" s="126"/>
      <c r="N41" s="126"/>
      <c r="Q41" s="126"/>
      <c r="R41" s="126"/>
      <c r="V41" s="126"/>
      <c r="W41" s="126"/>
      <c r="AA41" s="126"/>
      <c r="AE41" s="126"/>
      <c r="AF41" s="126"/>
      <c r="AJ41" s="126"/>
      <c r="AK41" s="126"/>
      <c r="AO41" s="126"/>
      <c r="AP41" s="126"/>
      <c r="AT41" s="126"/>
      <c r="AU41" s="126"/>
      <c r="AY41" s="126"/>
      <c r="AZ41" s="126"/>
      <c r="BD41" s="126"/>
      <c r="BE41" s="126"/>
      <c r="BI41" s="126"/>
      <c r="BJ41" s="126"/>
      <c r="BN41" s="126"/>
      <c r="BO41" s="126"/>
    </row>
    <row r="42" spans="4:67" x14ac:dyDescent="0.25">
      <c r="D42" s="126"/>
      <c r="E42" s="126"/>
      <c r="F42" s="126"/>
      <c r="G42" s="126"/>
      <c r="H42" s="126"/>
      <c r="I42" s="126"/>
      <c r="J42" s="126"/>
      <c r="K42" s="126"/>
      <c r="L42" s="126"/>
      <c r="M42" s="126"/>
      <c r="N42" s="126"/>
      <c r="Q42" s="126"/>
      <c r="R42" s="126"/>
      <c r="V42" s="126"/>
      <c r="W42" s="126"/>
      <c r="AA42" s="126"/>
      <c r="AE42" s="126"/>
      <c r="AF42" s="126"/>
      <c r="AJ42" s="126"/>
      <c r="AK42" s="126"/>
      <c r="AO42" s="126"/>
      <c r="AP42" s="126"/>
      <c r="AT42" s="126"/>
      <c r="AU42" s="126"/>
      <c r="AY42" s="126"/>
      <c r="AZ42" s="126"/>
      <c r="BD42" s="126"/>
      <c r="BE42" s="126"/>
      <c r="BI42" s="126"/>
      <c r="BJ42" s="126"/>
      <c r="BN42" s="126"/>
      <c r="BO42" s="126"/>
    </row>
    <row r="43" spans="4:67" x14ac:dyDescent="0.25">
      <c r="D43" s="126"/>
      <c r="E43" s="126"/>
      <c r="F43" s="126"/>
      <c r="G43" s="126"/>
      <c r="H43" s="126"/>
      <c r="I43" s="126"/>
      <c r="J43" s="126"/>
      <c r="K43" s="126"/>
      <c r="L43" s="126"/>
      <c r="M43" s="126"/>
      <c r="N43" s="126"/>
      <c r="Q43" s="126"/>
      <c r="R43" s="126"/>
      <c r="V43" s="126"/>
      <c r="W43" s="126"/>
      <c r="AA43" s="126"/>
      <c r="AE43" s="126"/>
      <c r="AF43" s="126"/>
      <c r="AJ43" s="126"/>
      <c r="AK43" s="126"/>
      <c r="AO43" s="126"/>
      <c r="AP43" s="126"/>
      <c r="AT43" s="126"/>
      <c r="AU43" s="126"/>
      <c r="AY43" s="126"/>
      <c r="AZ43" s="126"/>
      <c r="BD43" s="126"/>
      <c r="BE43" s="126"/>
      <c r="BI43" s="126"/>
      <c r="BJ43" s="126"/>
      <c r="BN43" s="126"/>
      <c r="BO43" s="126"/>
    </row>
    <row r="44" spans="4:67" x14ac:dyDescent="0.25">
      <c r="D44" s="126"/>
      <c r="E44" s="126"/>
      <c r="F44" s="126"/>
      <c r="G44" s="126"/>
      <c r="H44" s="126"/>
      <c r="I44" s="126"/>
      <c r="J44" s="126"/>
      <c r="K44" s="126"/>
      <c r="L44" s="126"/>
      <c r="M44" s="126"/>
      <c r="N44" s="126"/>
      <c r="Q44" s="126"/>
      <c r="R44" s="126"/>
      <c r="V44" s="126"/>
      <c r="W44" s="126"/>
      <c r="AA44" s="126"/>
      <c r="AE44" s="126"/>
      <c r="AF44" s="126"/>
      <c r="AJ44" s="126"/>
      <c r="AK44" s="126"/>
      <c r="AO44" s="126"/>
      <c r="AP44" s="126"/>
      <c r="AT44" s="126"/>
      <c r="AU44" s="126"/>
      <c r="AY44" s="126"/>
      <c r="AZ44" s="126"/>
      <c r="BD44" s="126"/>
      <c r="BE44" s="126"/>
      <c r="BI44" s="126"/>
      <c r="BJ44" s="126"/>
      <c r="BN44" s="126"/>
      <c r="BO44" s="126"/>
    </row>
    <row r="45" spans="4:67" x14ac:dyDescent="0.25">
      <c r="D45" s="126"/>
      <c r="E45" s="126"/>
      <c r="F45" s="126"/>
      <c r="G45" s="126"/>
      <c r="H45" s="126"/>
      <c r="I45" s="126"/>
      <c r="J45" s="126"/>
      <c r="K45" s="126"/>
      <c r="L45" s="126"/>
      <c r="M45" s="126"/>
      <c r="N45" s="126"/>
      <c r="Q45" s="126"/>
      <c r="R45" s="126"/>
      <c r="V45" s="126"/>
      <c r="W45" s="126"/>
      <c r="AA45" s="126"/>
      <c r="AE45" s="126"/>
      <c r="AF45" s="126"/>
      <c r="AJ45" s="126"/>
      <c r="AK45" s="126"/>
      <c r="AO45" s="126"/>
      <c r="AP45" s="126"/>
      <c r="AT45" s="126"/>
      <c r="AU45" s="126"/>
      <c r="AY45" s="126"/>
      <c r="AZ45" s="126"/>
      <c r="BD45" s="126"/>
      <c r="BE45" s="126"/>
      <c r="BI45" s="126"/>
      <c r="BJ45" s="126"/>
      <c r="BN45" s="126"/>
      <c r="BO45" s="126"/>
    </row>
    <row r="46" spans="4:67" x14ac:dyDescent="0.25">
      <c r="D46" s="126"/>
      <c r="E46" s="126"/>
      <c r="F46" s="126"/>
      <c r="G46" s="126"/>
      <c r="H46" s="126"/>
      <c r="I46" s="126"/>
      <c r="J46" s="126"/>
      <c r="K46" s="126"/>
      <c r="L46" s="126"/>
      <c r="M46" s="126"/>
      <c r="N46" s="126"/>
      <c r="Q46" s="126"/>
      <c r="R46" s="126"/>
      <c r="V46" s="126"/>
      <c r="W46" s="126"/>
      <c r="AA46" s="126"/>
      <c r="AE46" s="126"/>
      <c r="AF46" s="126"/>
      <c r="AJ46" s="126"/>
      <c r="AK46" s="126"/>
      <c r="AO46" s="126"/>
      <c r="AP46" s="126"/>
      <c r="AT46" s="126"/>
      <c r="AU46" s="126"/>
      <c r="AY46" s="126"/>
      <c r="AZ46" s="126"/>
      <c r="BD46" s="126"/>
      <c r="BE46" s="126"/>
      <c r="BI46" s="126"/>
      <c r="BJ46" s="126"/>
      <c r="BN46" s="126"/>
      <c r="BO46" s="126"/>
    </row>
    <row r="47" spans="4:67" x14ac:dyDescent="0.25">
      <c r="D47" s="126"/>
      <c r="E47" s="126"/>
      <c r="F47" s="126"/>
      <c r="G47" s="126"/>
      <c r="H47" s="126"/>
      <c r="I47" s="126"/>
      <c r="J47" s="126"/>
      <c r="K47" s="126"/>
      <c r="L47" s="126"/>
      <c r="M47" s="126"/>
      <c r="N47" s="126"/>
      <c r="Q47" s="126"/>
      <c r="R47" s="126"/>
      <c r="V47" s="126"/>
      <c r="W47" s="126"/>
      <c r="AA47" s="126"/>
      <c r="AE47" s="126"/>
      <c r="AF47" s="126"/>
      <c r="AJ47" s="126"/>
      <c r="AK47" s="126"/>
      <c r="AO47" s="126"/>
      <c r="AP47" s="126"/>
      <c r="AT47" s="126"/>
      <c r="AU47" s="126"/>
      <c r="AY47" s="126"/>
      <c r="AZ47" s="126"/>
      <c r="BD47" s="126"/>
      <c r="BE47" s="126"/>
      <c r="BI47" s="126"/>
      <c r="BJ47" s="126"/>
      <c r="BN47" s="126"/>
      <c r="BO47" s="126"/>
    </row>
    <row r="48" spans="4:67" x14ac:dyDescent="0.25">
      <c r="D48" s="126"/>
      <c r="E48" s="126"/>
      <c r="F48" s="126"/>
      <c r="G48" s="126"/>
      <c r="H48" s="126"/>
      <c r="I48" s="126"/>
      <c r="J48" s="126"/>
      <c r="K48" s="126"/>
      <c r="L48" s="126"/>
      <c r="M48" s="126"/>
      <c r="N48" s="126"/>
      <c r="Q48" s="126"/>
      <c r="R48" s="126"/>
      <c r="V48" s="126"/>
      <c r="W48" s="126"/>
      <c r="AA48" s="126"/>
      <c r="AE48" s="126"/>
      <c r="AF48" s="126"/>
      <c r="AJ48" s="126"/>
      <c r="AK48" s="126"/>
      <c r="AO48" s="126"/>
      <c r="AP48" s="126"/>
      <c r="AT48" s="126"/>
      <c r="AU48" s="126"/>
      <c r="AY48" s="126"/>
      <c r="AZ48" s="126"/>
      <c r="BD48" s="126"/>
      <c r="BE48" s="126"/>
      <c r="BI48" s="126"/>
      <c r="BJ48" s="126"/>
      <c r="BN48" s="126"/>
      <c r="BO48" s="126"/>
    </row>
    <row r="49" spans="4:67" x14ac:dyDescent="0.25">
      <c r="D49" s="126"/>
      <c r="E49" s="126"/>
      <c r="F49" s="126"/>
      <c r="G49" s="126"/>
      <c r="H49" s="126"/>
      <c r="I49" s="126"/>
      <c r="J49" s="126"/>
      <c r="K49" s="126"/>
      <c r="L49" s="126"/>
      <c r="M49" s="126"/>
      <c r="N49" s="126"/>
      <c r="Q49" s="126"/>
      <c r="R49" s="126"/>
      <c r="V49" s="126"/>
      <c r="W49" s="126"/>
      <c r="AA49" s="126"/>
      <c r="AE49" s="126"/>
      <c r="AF49" s="126"/>
      <c r="AJ49" s="126"/>
      <c r="AK49" s="126"/>
      <c r="AO49" s="126"/>
      <c r="AP49" s="126"/>
      <c r="AT49" s="126"/>
      <c r="AU49" s="126"/>
      <c r="AY49" s="126"/>
      <c r="AZ49" s="126"/>
      <c r="BD49" s="126"/>
      <c r="BE49" s="126"/>
      <c r="BI49" s="126"/>
      <c r="BJ49" s="126"/>
      <c r="BN49" s="126"/>
      <c r="BO49" s="126"/>
    </row>
    <row r="50" spans="4:67" x14ac:dyDescent="0.25">
      <c r="D50" s="126"/>
      <c r="E50" s="126"/>
      <c r="F50" s="126"/>
      <c r="G50" s="126"/>
      <c r="H50" s="126"/>
      <c r="I50" s="126"/>
      <c r="J50" s="126"/>
      <c r="K50" s="126"/>
      <c r="L50" s="126"/>
      <c r="M50" s="126"/>
      <c r="N50" s="126"/>
      <c r="Q50" s="126"/>
      <c r="R50" s="126"/>
      <c r="V50" s="126"/>
      <c r="W50" s="126"/>
      <c r="AA50" s="126"/>
      <c r="AE50" s="126"/>
      <c r="AF50" s="126"/>
      <c r="AJ50" s="126"/>
      <c r="AK50" s="126"/>
      <c r="AO50" s="126"/>
      <c r="AP50" s="126"/>
      <c r="AT50" s="126"/>
      <c r="AU50" s="126"/>
      <c r="AY50" s="126"/>
      <c r="AZ50" s="126"/>
      <c r="BD50" s="126"/>
      <c r="BE50" s="126"/>
      <c r="BI50" s="126"/>
      <c r="BJ50" s="126"/>
      <c r="BN50" s="126"/>
      <c r="BO50" s="126"/>
    </row>
    <row r="51" spans="4:67" x14ac:dyDescent="0.25">
      <c r="D51" s="126"/>
      <c r="E51" s="126"/>
      <c r="F51" s="126"/>
      <c r="G51" s="126"/>
      <c r="H51" s="126"/>
      <c r="I51" s="126"/>
      <c r="J51" s="126"/>
      <c r="K51" s="126"/>
      <c r="L51" s="126"/>
      <c r="M51" s="126"/>
      <c r="N51" s="126"/>
      <c r="Q51" s="126"/>
      <c r="R51" s="126"/>
      <c r="V51" s="126"/>
      <c r="W51" s="126"/>
      <c r="AA51" s="126"/>
      <c r="AE51" s="126"/>
      <c r="AF51" s="126"/>
      <c r="AJ51" s="126"/>
      <c r="AK51" s="126"/>
      <c r="AO51" s="126"/>
      <c r="AP51" s="126"/>
      <c r="AT51" s="126"/>
      <c r="AU51" s="126"/>
      <c r="AY51" s="126"/>
      <c r="AZ51" s="126"/>
      <c r="BD51" s="126"/>
      <c r="BE51" s="126"/>
      <c r="BI51" s="126"/>
      <c r="BJ51" s="126"/>
      <c r="BN51" s="126"/>
      <c r="BO51" s="126"/>
    </row>
    <row r="52" spans="4:67" x14ac:dyDescent="0.25">
      <c r="D52" s="126"/>
      <c r="E52" s="126"/>
      <c r="F52" s="126"/>
      <c r="G52" s="126"/>
      <c r="H52" s="126"/>
      <c r="I52" s="126"/>
      <c r="J52" s="126"/>
      <c r="K52" s="126"/>
      <c r="L52" s="126"/>
      <c r="M52" s="126"/>
      <c r="N52" s="126"/>
      <c r="Q52" s="126"/>
      <c r="R52" s="126"/>
      <c r="V52" s="126"/>
      <c r="W52" s="126"/>
      <c r="AA52" s="126"/>
      <c r="AE52" s="126"/>
      <c r="AF52" s="126"/>
      <c r="AJ52" s="126"/>
      <c r="AK52" s="126"/>
      <c r="AO52" s="126"/>
      <c r="AP52" s="126"/>
      <c r="AT52" s="126"/>
      <c r="AU52" s="126"/>
      <c r="AY52" s="126"/>
      <c r="AZ52" s="126"/>
      <c r="BD52" s="126"/>
      <c r="BE52" s="126"/>
      <c r="BI52" s="126"/>
      <c r="BJ52" s="126"/>
      <c r="BN52" s="126"/>
      <c r="BO52" s="126"/>
    </row>
    <row r="53" spans="4:67" x14ac:dyDescent="0.25">
      <c r="D53" s="126"/>
      <c r="E53" s="126"/>
      <c r="F53" s="126"/>
      <c r="G53" s="126"/>
      <c r="H53" s="126"/>
      <c r="I53" s="126"/>
      <c r="J53" s="126"/>
      <c r="K53" s="126"/>
      <c r="L53" s="126"/>
      <c r="M53" s="126"/>
      <c r="N53" s="126"/>
      <c r="Q53" s="126"/>
      <c r="R53" s="126"/>
      <c r="V53" s="126"/>
      <c r="W53" s="126"/>
      <c r="AA53" s="126"/>
      <c r="AE53" s="126"/>
      <c r="AF53" s="126"/>
      <c r="AJ53" s="126"/>
      <c r="AK53" s="126"/>
      <c r="AO53" s="126"/>
      <c r="AP53" s="126"/>
      <c r="AT53" s="126"/>
      <c r="AU53" s="126"/>
      <c r="AY53" s="126"/>
      <c r="AZ53" s="126"/>
      <c r="BD53" s="126"/>
      <c r="BE53" s="126"/>
      <c r="BI53" s="126"/>
      <c r="BJ53" s="126"/>
      <c r="BN53" s="126"/>
      <c r="BO53" s="126"/>
    </row>
    <row r="54" spans="4:67" x14ac:dyDescent="0.25">
      <c r="D54" s="126"/>
      <c r="E54" s="126"/>
      <c r="F54" s="126"/>
      <c r="G54" s="126"/>
      <c r="H54" s="126"/>
      <c r="I54" s="126"/>
      <c r="J54" s="126"/>
      <c r="K54" s="126"/>
      <c r="L54" s="126"/>
      <c r="M54" s="126"/>
      <c r="N54" s="126"/>
      <c r="Q54" s="126"/>
      <c r="R54" s="126"/>
      <c r="V54" s="126"/>
      <c r="W54" s="126"/>
      <c r="AA54" s="126"/>
      <c r="AE54" s="126"/>
      <c r="AF54" s="126"/>
      <c r="AJ54" s="126"/>
      <c r="AK54" s="126"/>
      <c r="AO54" s="126"/>
      <c r="AP54" s="126"/>
      <c r="AT54" s="126"/>
      <c r="AU54" s="126"/>
      <c r="AY54" s="126"/>
      <c r="AZ54" s="126"/>
      <c r="BD54" s="126"/>
      <c r="BE54" s="126"/>
      <c r="BI54" s="126"/>
      <c r="BJ54" s="126"/>
      <c r="BN54" s="126"/>
      <c r="BO54" s="126"/>
    </row>
    <row r="55" spans="4:67" x14ac:dyDescent="0.25">
      <c r="D55" s="126"/>
      <c r="E55" s="126"/>
      <c r="F55" s="126"/>
      <c r="G55" s="126"/>
      <c r="H55" s="126"/>
      <c r="I55" s="126"/>
      <c r="J55" s="126"/>
      <c r="K55" s="126"/>
      <c r="L55" s="126"/>
      <c r="M55" s="126"/>
      <c r="N55" s="126"/>
      <c r="Q55" s="126"/>
      <c r="R55" s="126"/>
      <c r="V55" s="126"/>
      <c r="W55" s="126"/>
      <c r="AA55" s="126"/>
      <c r="AE55" s="126"/>
      <c r="AF55" s="126"/>
      <c r="AJ55" s="126"/>
      <c r="AK55" s="126"/>
      <c r="AO55" s="126"/>
      <c r="AP55" s="126"/>
      <c r="AT55" s="126"/>
      <c r="AU55" s="126"/>
      <c r="AY55" s="126"/>
      <c r="AZ55" s="126"/>
      <c r="BD55" s="126"/>
      <c r="BE55" s="126"/>
      <c r="BI55" s="126"/>
      <c r="BJ55" s="126"/>
      <c r="BN55" s="126"/>
      <c r="BO55" s="126"/>
    </row>
    <row r="56" spans="4:67" x14ac:dyDescent="0.25">
      <c r="D56" s="126"/>
      <c r="E56" s="126"/>
      <c r="F56" s="126"/>
      <c r="G56" s="126"/>
      <c r="H56" s="126"/>
      <c r="I56" s="126"/>
      <c r="J56" s="126"/>
      <c r="K56" s="126"/>
      <c r="L56" s="126"/>
      <c r="M56" s="126"/>
      <c r="N56" s="126"/>
      <c r="Q56" s="126"/>
      <c r="R56" s="126"/>
      <c r="V56" s="126"/>
      <c r="W56" s="126"/>
      <c r="AA56" s="126"/>
      <c r="AE56" s="126"/>
      <c r="AF56" s="126"/>
      <c r="AJ56" s="126"/>
      <c r="AK56" s="126"/>
      <c r="AO56" s="126"/>
      <c r="AP56" s="126"/>
      <c r="AT56" s="126"/>
      <c r="AU56" s="126"/>
      <c r="AY56" s="126"/>
      <c r="AZ56" s="126"/>
      <c r="BD56" s="126"/>
      <c r="BE56" s="126"/>
      <c r="BI56" s="126"/>
      <c r="BJ56" s="126"/>
      <c r="BN56" s="126"/>
      <c r="BO56" s="126"/>
    </row>
    <row r="57" spans="4:67" x14ac:dyDescent="0.25">
      <c r="D57" s="126"/>
      <c r="E57" s="126"/>
      <c r="F57" s="126"/>
      <c r="G57" s="126"/>
      <c r="H57" s="126"/>
      <c r="I57" s="126"/>
      <c r="J57" s="126"/>
      <c r="K57" s="126"/>
      <c r="L57" s="126"/>
      <c r="M57" s="126"/>
      <c r="N57" s="126"/>
      <c r="Q57" s="126"/>
      <c r="R57" s="126"/>
      <c r="V57" s="126"/>
      <c r="W57" s="126"/>
      <c r="AA57" s="126"/>
      <c r="AE57" s="126"/>
      <c r="AF57" s="126"/>
      <c r="AJ57" s="126"/>
      <c r="AK57" s="126"/>
      <c r="AO57" s="126"/>
      <c r="AP57" s="126"/>
      <c r="AT57" s="126"/>
      <c r="AU57" s="126"/>
      <c r="AY57" s="126"/>
      <c r="AZ57" s="126"/>
      <c r="BD57" s="126"/>
      <c r="BE57" s="126"/>
      <c r="BI57" s="126"/>
      <c r="BJ57" s="126"/>
      <c r="BN57" s="126"/>
      <c r="BO57" s="126"/>
    </row>
    <row r="58" spans="4:67" x14ac:dyDescent="0.25">
      <c r="D58" s="126"/>
      <c r="E58" s="126"/>
      <c r="F58" s="126"/>
      <c r="G58" s="126"/>
      <c r="H58" s="126"/>
      <c r="I58" s="126"/>
      <c r="J58" s="126"/>
      <c r="K58" s="126"/>
      <c r="L58" s="126"/>
      <c r="M58" s="126"/>
      <c r="N58" s="126"/>
      <c r="Q58" s="126"/>
      <c r="R58" s="126"/>
      <c r="V58" s="126"/>
      <c r="W58" s="126"/>
      <c r="AA58" s="126"/>
      <c r="AE58" s="126"/>
      <c r="AF58" s="126"/>
      <c r="AJ58" s="126"/>
      <c r="AK58" s="126"/>
      <c r="AO58" s="126"/>
      <c r="AP58" s="126"/>
      <c r="AT58" s="126"/>
      <c r="AU58" s="126"/>
      <c r="AY58" s="126"/>
      <c r="AZ58" s="126"/>
      <c r="BD58" s="126"/>
      <c r="BE58" s="126"/>
      <c r="BI58" s="126"/>
      <c r="BJ58" s="126"/>
      <c r="BN58" s="126"/>
      <c r="BO58" s="126"/>
    </row>
    <row r="59" spans="4:67" x14ac:dyDescent="0.25">
      <c r="D59" s="126"/>
      <c r="E59" s="126"/>
      <c r="F59" s="126"/>
      <c r="G59" s="126"/>
      <c r="H59" s="126"/>
      <c r="I59" s="126"/>
      <c r="J59" s="126"/>
      <c r="K59" s="126"/>
      <c r="L59" s="126"/>
      <c r="M59" s="126"/>
      <c r="N59" s="126"/>
      <c r="Q59" s="126"/>
      <c r="R59" s="126"/>
      <c r="V59" s="126"/>
      <c r="W59" s="126"/>
      <c r="AA59" s="126"/>
      <c r="AE59" s="126"/>
      <c r="AF59" s="126"/>
      <c r="AJ59" s="126"/>
      <c r="AK59" s="126"/>
      <c r="AO59" s="126"/>
      <c r="AP59" s="126"/>
      <c r="AT59" s="126"/>
      <c r="AU59" s="126"/>
      <c r="AY59" s="126"/>
      <c r="AZ59" s="126"/>
      <c r="BD59" s="126"/>
      <c r="BE59" s="126"/>
      <c r="BI59" s="126"/>
      <c r="BJ59" s="126"/>
      <c r="BN59" s="126"/>
      <c r="BO59" s="126"/>
    </row>
    <row r="60" spans="4:67" x14ac:dyDescent="0.25">
      <c r="D60" s="126"/>
      <c r="E60" s="126"/>
      <c r="F60" s="126"/>
      <c r="G60" s="126"/>
      <c r="H60" s="126"/>
      <c r="I60" s="126"/>
      <c r="J60" s="126"/>
      <c r="K60" s="126"/>
      <c r="L60" s="126"/>
      <c r="M60" s="126"/>
      <c r="N60" s="126"/>
      <c r="Q60" s="126"/>
      <c r="R60" s="126"/>
      <c r="V60" s="126"/>
      <c r="W60" s="126"/>
      <c r="AA60" s="126"/>
      <c r="AE60" s="126"/>
      <c r="AF60" s="126"/>
      <c r="AJ60" s="126"/>
      <c r="AK60" s="126"/>
      <c r="AO60" s="126"/>
      <c r="AP60" s="126"/>
      <c r="AT60" s="126"/>
      <c r="AU60" s="126"/>
      <c r="AY60" s="126"/>
      <c r="AZ60" s="126"/>
      <c r="BD60" s="126"/>
      <c r="BE60" s="126"/>
      <c r="BI60" s="126"/>
      <c r="BJ60" s="126"/>
      <c r="BN60" s="126"/>
      <c r="BO60" s="126"/>
    </row>
    <row r="61" spans="4:67" x14ac:dyDescent="0.25">
      <c r="D61" s="126"/>
      <c r="E61" s="126"/>
      <c r="F61" s="126"/>
      <c r="G61" s="126"/>
      <c r="H61" s="126"/>
      <c r="I61" s="126"/>
      <c r="J61" s="126"/>
      <c r="K61" s="126"/>
      <c r="L61" s="126"/>
      <c r="M61" s="126"/>
      <c r="N61" s="126"/>
      <c r="Q61" s="126"/>
      <c r="R61" s="126"/>
      <c r="V61" s="126"/>
      <c r="W61" s="126"/>
      <c r="AA61" s="126"/>
      <c r="AE61" s="126"/>
      <c r="AF61" s="126"/>
      <c r="AJ61" s="126"/>
      <c r="AK61" s="126"/>
      <c r="AO61" s="126"/>
      <c r="AP61" s="126"/>
      <c r="AT61" s="126"/>
      <c r="AU61" s="126"/>
      <c r="AY61" s="126"/>
      <c r="AZ61" s="126"/>
      <c r="BD61" s="126"/>
      <c r="BE61" s="126"/>
      <c r="BI61" s="126"/>
      <c r="BJ61" s="126"/>
      <c r="BN61" s="126"/>
      <c r="BO61" s="126"/>
    </row>
    <row r="62" spans="4:67" x14ac:dyDescent="0.25">
      <c r="D62" s="126"/>
      <c r="E62" s="126"/>
      <c r="F62" s="126"/>
      <c r="G62" s="126"/>
      <c r="H62" s="126"/>
      <c r="I62" s="126"/>
      <c r="J62" s="126"/>
      <c r="K62" s="126"/>
      <c r="L62" s="126"/>
      <c r="M62" s="126"/>
      <c r="N62" s="126"/>
      <c r="Q62" s="126"/>
      <c r="R62" s="126"/>
      <c r="V62" s="126"/>
      <c r="W62" s="126"/>
      <c r="AA62" s="126"/>
      <c r="AE62" s="126"/>
      <c r="AF62" s="126"/>
      <c r="AJ62" s="126"/>
      <c r="AK62" s="126"/>
      <c r="AO62" s="126"/>
      <c r="AP62" s="126"/>
      <c r="AT62" s="126"/>
      <c r="AU62" s="126"/>
      <c r="AY62" s="126"/>
      <c r="AZ62" s="126"/>
      <c r="BD62" s="126"/>
      <c r="BE62" s="126"/>
      <c r="BI62" s="126"/>
      <c r="BJ62" s="126"/>
      <c r="BN62" s="126"/>
      <c r="BO62" s="126"/>
    </row>
    <row r="63" spans="4:67" x14ac:dyDescent="0.25">
      <c r="D63" s="126"/>
      <c r="E63" s="126"/>
      <c r="F63" s="126"/>
      <c r="G63" s="126"/>
      <c r="H63" s="126"/>
      <c r="I63" s="126"/>
      <c r="J63" s="126"/>
      <c r="K63" s="126"/>
      <c r="L63" s="126"/>
      <c r="M63" s="126"/>
      <c r="N63" s="126"/>
      <c r="Q63" s="126"/>
      <c r="R63" s="126"/>
      <c r="V63" s="126"/>
      <c r="W63" s="126"/>
      <c r="AA63" s="126"/>
      <c r="AE63" s="126"/>
      <c r="AF63" s="126"/>
      <c r="AJ63" s="126"/>
      <c r="AK63" s="126"/>
      <c r="AO63" s="126"/>
      <c r="AP63" s="126"/>
      <c r="AT63" s="126"/>
      <c r="AU63" s="126"/>
      <c r="AY63" s="126"/>
      <c r="AZ63" s="126"/>
      <c r="BD63" s="126"/>
      <c r="BE63" s="126"/>
      <c r="BI63" s="126"/>
      <c r="BJ63" s="126"/>
      <c r="BN63" s="126"/>
      <c r="BO63" s="126"/>
    </row>
    <row r="64" spans="4:67" x14ac:dyDescent="0.25">
      <c r="D64" s="126"/>
      <c r="E64" s="126"/>
      <c r="F64" s="126"/>
      <c r="G64" s="126"/>
      <c r="H64" s="126"/>
      <c r="I64" s="126"/>
      <c r="J64" s="126"/>
      <c r="K64" s="126"/>
      <c r="L64" s="126"/>
      <c r="M64" s="126"/>
      <c r="N64" s="126"/>
      <c r="Q64" s="126"/>
      <c r="R64" s="126"/>
      <c r="V64" s="126"/>
      <c r="W64" s="126"/>
      <c r="AA64" s="126"/>
      <c r="AE64" s="126"/>
      <c r="AF64" s="126"/>
      <c r="AJ64" s="126"/>
      <c r="AK64" s="126"/>
      <c r="AO64" s="126"/>
      <c r="AP64" s="126"/>
      <c r="AT64" s="126"/>
      <c r="AU64" s="126"/>
      <c r="AY64" s="126"/>
      <c r="AZ64" s="126"/>
      <c r="BD64" s="126"/>
      <c r="BE64" s="126"/>
      <c r="BI64" s="126"/>
      <c r="BJ64" s="126"/>
      <c r="BN64" s="126"/>
      <c r="BO64" s="126"/>
    </row>
    <row r="65" spans="4:67" x14ac:dyDescent="0.25">
      <c r="D65" s="126"/>
      <c r="E65" s="126"/>
      <c r="F65" s="126"/>
      <c r="G65" s="126"/>
      <c r="H65" s="126"/>
      <c r="I65" s="126"/>
      <c r="J65" s="126"/>
      <c r="K65" s="126"/>
      <c r="L65" s="126"/>
      <c r="M65" s="126"/>
      <c r="N65" s="126"/>
      <c r="Q65" s="126"/>
      <c r="R65" s="126"/>
      <c r="V65" s="126"/>
      <c r="W65" s="126"/>
      <c r="AA65" s="126"/>
      <c r="AE65" s="126"/>
      <c r="AF65" s="126"/>
      <c r="AJ65" s="126"/>
      <c r="AK65" s="126"/>
      <c r="AO65" s="126"/>
      <c r="AP65" s="126"/>
      <c r="AT65" s="126"/>
      <c r="AU65" s="126"/>
      <c r="AY65" s="126"/>
      <c r="AZ65" s="126"/>
      <c r="BD65" s="126"/>
      <c r="BE65" s="126"/>
      <c r="BI65" s="126"/>
      <c r="BJ65" s="126"/>
      <c r="BN65" s="126"/>
      <c r="BO65" s="126"/>
    </row>
    <row r="66" spans="4:67" x14ac:dyDescent="0.25">
      <c r="D66" s="126"/>
      <c r="E66" s="126"/>
      <c r="F66" s="126"/>
      <c r="G66" s="126"/>
      <c r="H66" s="126"/>
      <c r="I66" s="126"/>
      <c r="J66" s="126"/>
      <c r="K66" s="126"/>
      <c r="L66" s="126"/>
      <c r="M66" s="126"/>
      <c r="N66" s="126"/>
      <c r="Q66" s="126"/>
      <c r="R66" s="126"/>
      <c r="V66" s="126"/>
      <c r="W66" s="126"/>
      <c r="AA66" s="126"/>
      <c r="AE66" s="126"/>
      <c r="AF66" s="126"/>
      <c r="AJ66" s="126"/>
      <c r="AK66" s="126"/>
      <c r="AO66" s="126"/>
      <c r="AP66" s="126"/>
      <c r="AT66" s="126"/>
      <c r="AU66" s="126"/>
      <c r="AY66" s="126"/>
      <c r="AZ66" s="126"/>
      <c r="BD66" s="126"/>
      <c r="BE66" s="126"/>
      <c r="BI66" s="126"/>
      <c r="BJ66" s="126"/>
      <c r="BN66" s="126"/>
      <c r="BO66" s="126"/>
    </row>
    <row r="67" spans="4:67" x14ac:dyDescent="0.25">
      <c r="D67" s="126"/>
      <c r="E67" s="126"/>
      <c r="F67" s="126"/>
      <c r="G67" s="126"/>
      <c r="H67" s="126"/>
      <c r="I67" s="126"/>
      <c r="J67" s="126"/>
      <c r="K67" s="126"/>
      <c r="L67" s="126"/>
      <c r="M67" s="126"/>
      <c r="N67" s="126"/>
      <c r="Q67" s="126"/>
      <c r="R67" s="126"/>
      <c r="V67" s="126"/>
      <c r="W67" s="126"/>
      <c r="AA67" s="126"/>
      <c r="AE67" s="126"/>
      <c r="AF67" s="126"/>
      <c r="AJ67" s="126"/>
      <c r="AK67" s="126"/>
      <c r="AO67" s="126"/>
      <c r="AP67" s="126"/>
      <c r="AT67" s="126"/>
      <c r="AU67" s="126"/>
      <c r="AY67" s="126"/>
      <c r="AZ67" s="126"/>
      <c r="BD67" s="126"/>
      <c r="BE67" s="126"/>
      <c r="BI67" s="126"/>
      <c r="BJ67" s="126"/>
      <c r="BN67" s="126"/>
      <c r="BO67" s="126"/>
    </row>
    <row r="68" spans="4:67" x14ac:dyDescent="0.25">
      <c r="D68" s="126"/>
      <c r="E68" s="126"/>
      <c r="F68" s="126"/>
      <c r="G68" s="126"/>
      <c r="H68" s="126"/>
      <c r="I68" s="126"/>
      <c r="J68" s="126"/>
      <c r="K68" s="126"/>
      <c r="L68" s="126"/>
      <c r="M68" s="126"/>
      <c r="N68" s="126"/>
      <c r="Q68" s="126"/>
      <c r="R68" s="126"/>
      <c r="V68" s="126"/>
      <c r="W68" s="126"/>
      <c r="AA68" s="126"/>
      <c r="AE68" s="126"/>
      <c r="AF68" s="126"/>
      <c r="AJ68" s="126"/>
      <c r="AK68" s="126"/>
      <c r="AO68" s="126"/>
      <c r="AP68" s="126"/>
      <c r="AT68" s="126"/>
      <c r="AU68" s="126"/>
      <c r="AY68" s="126"/>
      <c r="AZ68" s="126"/>
      <c r="BD68" s="126"/>
      <c r="BE68" s="126"/>
      <c r="BI68" s="126"/>
      <c r="BJ68" s="126"/>
      <c r="BN68" s="126"/>
      <c r="BO68" s="126"/>
    </row>
    <row r="69" spans="4:67" x14ac:dyDescent="0.25">
      <c r="D69" s="126"/>
      <c r="E69" s="126"/>
      <c r="F69" s="126"/>
      <c r="G69" s="126"/>
      <c r="H69" s="126"/>
      <c r="I69" s="126"/>
      <c r="J69" s="126"/>
      <c r="K69" s="126"/>
      <c r="L69" s="126"/>
      <c r="M69" s="126"/>
      <c r="N69" s="126"/>
      <c r="Q69" s="126"/>
      <c r="R69" s="126"/>
      <c r="V69" s="126"/>
      <c r="W69" s="126"/>
      <c r="AA69" s="126"/>
      <c r="AE69" s="126"/>
      <c r="AF69" s="126"/>
      <c r="AJ69" s="126"/>
      <c r="AK69" s="126"/>
      <c r="AO69" s="126"/>
      <c r="AP69" s="126"/>
      <c r="AT69" s="126"/>
      <c r="AU69" s="126"/>
      <c r="AY69" s="126"/>
      <c r="AZ69" s="126"/>
      <c r="BD69" s="126"/>
      <c r="BE69" s="126"/>
      <c r="BI69" s="126"/>
      <c r="BJ69" s="126"/>
      <c r="BN69" s="126"/>
      <c r="BO69" s="126"/>
    </row>
    <row r="70" spans="4:67" x14ac:dyDescent="0.25">
      <c r="D70" s="126"/>
      <c r="E70" s="126"/>
      <c r="F70" s="126"/>
      <c r="G70" s="126"/>
      <c r="H70" s="126"/>
      <c r="I70" s="126"/>
      <c r="J70" s="126"/>
      <c r="K70" s="126"/>
      <c r="L70" s="126"/>
      <c r="M70" s="126"/>
      <c r="N70" s="126"/>
      <c r="Q70" s="126"/>
      <c r="R70" s="126"/>
      <c r="V70" s="126"/>
      <c r="W70" s="126"/>
      <c r="AA70" s="126"/>
      <c r="AE70" s="126"/>
      <c r="AF70" s="126"/>
      <c r="AJ70" s="126"/>
      <c r="AK70" s="126"/>
      <c r="AO70" s="126"/>
      <c r="AP70" s="126"/>
      <c r="AT70" s="126"/>
      <c r="AU70" s="126"/>
      <c r="AY70" s="126"/>
      <c r="AZ70" s="126"/>
      <c r="BD70" s="126"/>
      <c r="BE70" s="126"/>
      <c r="BI70" s="126"/>
      <c r="BJ70" s="126"/>
      <c r="BN70" s="126"/>
      <c r="BO70" s="126"/>
    </row>
    <row r="71" spans="4:67" x14ac:dyDescent="0.25">
      <c r="D71" s="126"/>
      <c r="E71" s="126"/>
      <c r="F71" s="126"/>
      <c r="G71" s="126"/>
      <c r="H71" s="126"/>
      <c r="I71" s="126"/>
      <c r="J71" s="126"/>
      <c r="K71" s="126"/>
      <c r="L71" s="126"/>
      <c r="M71" s="126"/>
      <c r="N71" s="126"/>
      <c r="Q71" s="126"/>
      <c r="R71" s="126"/>
      <c r="V71" s="126"/>
      <c r="W71" s="126"/>
      <c r="AA71" s="126"/>
      <c r="AE71" s="126"/>
      <c r="AF71" s="126"/>
      <c r="AJ71" s="126"/>
      <c r="AK71" s="126"/>
      <c r="AO71" s="126"/>
      <c r="AP71" s="126"/>
      <c r="AT71" s="126"/>
      <c r="AU71" s="126"/>
      <c r="AY71" s="126"/>
      <c r="AZ71" s="126"/>
      <c r="BD71" s="126"/>
      <c r="BE71" s="126"/>
      <c r="BI71" s="126"/>
      <c r="BJ71" s="126"/>
      <c r="BN71" s="126"/>
      <c r="BO71" s="126"/>
    </row>
    <row r="72" spans="4:67" x14ac:dyDescent="0.25">
      <c r="D72" s="126"/>
      <c r="E72" s="126"/>
      <c r="F72" s="126"/>
      <c r="G72" s="126"/>
      <c r="H72" s="126"/>
      <c r="I72" s="126"/>
      <c r="J72" s="126"/>
      <c r="K72" s="126"/>
      <c r="L72" s="126"/>
      <c r="M72" s="126"/>
      <c r="N72" s="126"/>
      <c r="Q72" s="126"/>
      <c r="R72" s="126"/>
      <c r="V72" s="126"/>
      <c r="W72" s="126"/>
      <c r="AA72" s="126"/>
      <c r="AE72" s="126"/>
      <c r="AF72" s="126"/>
      <c r="AJ72" s="126"/>
      <c r="AK72" s="126"/>
      <c r="AO72" s="126"/>
      <c r="AP72" s="126"/>
      <c r="AT72" s="126"/>
      <c r="AU72" s="126"/>
      <c r="AY72" s="126"/>
      <c r="AZ72" s="126"/>
      <c r="BD72" s="126"/>
      <c r="BE72" s="126"/>
      <c r="BI72" s="126"/>
      <c r="BJ72" s="126"/>
      <c r="BN72" s="126"/>
      <c r="BO72" s="126"/>
    </row>
    <row r="73" spans="4:67" x14ac:dyDescent="0.25">
      <c r="D73" s="126"/>
      <c r="E73" s="126"/>
      <c r="F73" s="126"/>
      <c r="G73" s="126"/>
      <c r="H73" s="126"/>
      <c r="I73" s="126"/>
      <c r="J73" s="126"/>
      <c r="K73" s="126"/>
      <c r="L73" s="126"/>
      <c r="M73" s="126"/>
      <c r="N73" s="126"/>
      <c r="Q73" s="126"/>
      <c r="R73" s="126"/>
      <c r="V73" s="126"/>
      <c r="W73" s="126"/>
      <c r="AA73" s="126"/>
      <c r="AE73" s="126"/>
      <c r="AF73" s="126"/>
      <c r="AJ73" s="126"/>
      <c r="AK73" s="126"/>
      <c r="AO73" s="126"/>
      <c r="AP73" s="126"/>
      <c r="AT73" s="126"/>
      <c r="AU73" s="126"/>
      <c r="AY73" s="126"/>
      <c r="AZ73" s="126"/>
      <c r="BD73" s="126"/>
      <c r="BE73" s="126"/>
      <c r="BI73" s="126"/>
      <c r="BJ73" s="126"/>
      <c r="BN73" s="126"/>
      <c r="BO73" s="126"/>
    </row>
    <row r="74" spans="4:67" x14ac:dyDescent="0.25">
      <c r="D74" s="126"/>
      <c r="E74" s="126"/>
      <c r="F74" s="126"/>
      <c r="G74" s="126"/>
      <c r="H74" s="126"/>
      <c r="I74" s="126"/>
      <c r="J74" s="126"/>
      <c r="K74" s="126"/>
      <c r="L74" s="126"/>
      <c r="M74" s="126"/>
      <c r="N74" s="126"/>
      <c r="Q74" s="126"/>
      <c r="R74" s="126"/>
      <c r="V74" s="126"/>
      <c r="W74" s="126"/>
      <c r="AA74" s="126"/>
      <c r="AE74" s="126"/>
      <c r="AF74" s="126"/>
      <c r="AJ74" s="126"/>
      <c r="AK74" s="126"/>
      <c r="AO74" s="126"/>
      <c r="AP74" s="126"/>
      <c r="AT74" s="126"/>
      <c r="AU74" s="126"/>
      <c r="AY74" s="126"/>
      <c r="AZ74" s="126"/>
      <c r="BD74" s="126"/>
      <c r="BE74" s="126"/>
      <c r="BI74" s="126"/>
      <c r="BJ74" s="126"/>
      <c r="BN74" s="126"/>
      <c r="BO74" s="126"/>
    </row>
    <row r="75" spans="4:67" x14ac:dyDescent="0.25">
      <c r="D75" s="126"/>
      <c r="E75" s="126"/>
      <c r="F75" s="126"/>
      <c r="G75" s="126"/>
      <c r="H75" s="126"/>
      <c r="I75" s="126"/>
      <c r="J75" s="126"/>
      <c r="K75" s="126"/>
      <c r="L75" s="126"/>
      <c r="M75" s="126"/>
      <c r="N75" s="126"/>
      <c r="Q75" s="126"/>
      <c r="R75" s="126"/>
      <c r="V75" s="126"/>
      <c r="W75" s="126"/>
      <c r="AA75" s="126"/>
      <c r="AE75" s="126"/>
      <c r="AF75" s="126"/>
      <c r="AJ75" s="126"/>
      <c r="AK75" s="126"/>
      <c r="AO75" s="126"/>
      <c r="AP75" s="126"/>
      <c r="AT75" s="126"/>
      <c r="AU75" s="126"/>
      <c r="AY75" s="126"/>
      <c r="AZ75" s="126"/>
      <c r="BD75" s="126"/>
      <c r="BE75" s="126"/>
      <c r="BI75" s="126"/>
      <c r="BJ75" s="126"/>
      <c r="BN75" s="126"/>
      <c r="BO75" s="126"/>
    </row>
    <row r="76" spans="4:67" x14ac:dyDescent="0.25">
      <c r="D76" s="126"/>
      <c r="E76" s="126"/>
      <c r="F76" s="126"/>
      <c r="G76" s="126"/>
      <c r="H76" s="126"/>
      <c r="I76" s="126"/>
      <c r="J76" s="126"/>
      <c r="K76" s="126"/>
      <c r="L76" s="126"/>
      <c r="M76" s="126"/>
      <c r="N76" s="126"/>
      <c r="Q76" s="126"/>
      <c r="R76" s="126"/>
      <c r="V76" s="126"/>
      <c r="W76" s="126"/>
      <c r="AA76" s="126"/>
      <c r="AE76" s="126"/>
      <c r="AF76" s="126"/>
      <c r="AJ76" s="126"/>
      <c r="AK76" s="126"/>
      <c r="AO76" s="126"/>
      <c r="AP76" s="126"/>
      <c r="AT76" s="126"/>
      <c r="AU76" s="126"/>
      <c r="AY76" s="126"/>
      <c r="AZ76" s="126"/>
      <c r="BD76" s="126"/>
      <c r="BE76" s="126"/>
      <c r="BI76" s="126"/>
      <c r="BJ76" s="126"/>
      <c r="BN76" s="126"/>
      <c r="BO76" s="126"/>
    </row>
    <row r="77" spans="4:67" x14ac:dyDescent="0.25">
      <c r="D77" s="126"/>
      <c r="E77" s="126"/>
      <c r="F77" s="126"/>
      <c r="G77" s="126"/>
      <c r="H77" s="126"/>
      <c r="I77" s="126"/>
      <c r="J77" s="126"/>
      <c r="K77" s="126"/>
      <c r="L77" s="126"/>
      <c r="M77" s="126"/>
      <c r="N77" s="126"/>
      <c r="Q77" s="126"/>
      <c r="R77" s="126"/>
      <c r="V77" s="126"/>
      <c r="W77" s="126"/>
      <c r="AA77" s="126"/>
      <c r="AE77" s="126"/>
      <c r="AF77" s="126"/>
      <c r="AJ77" s="126"/>
      <c r="AK77" s="126"/>
      <c r="AO77" s="126"/>
      <c r="AP77" s="126"/>
      <c r="AT77" s="126"/>
      <c r="AU77" s="126"/>
      <c r="AY77" s="126"/>
      <c r="AZ77" s="126"/>
      <c r="BD77" s="126"/>
      <c r="BE77" s="126"/>
      <c r="BI77" s="126"/>
      <c r="BJ77" s="126"/>
      <c r="BN77" s="126"/>
      <c r="BO77" s="126"/>
    </row>
    <row r="78" spans="4:67" x14ac:dyDescent="0.25">
      <c r="D78" s="126"/>
      <c r="E78" s="126"/>
      <c r="F78" s="126"/>
      <c r="G78" s="126"/>
      <c r="H78" s="126"/>
      <c r="I78" s="126"/>
      <c r="J78" s="126"/>
      <c r="K78" s="126"/>
      <c r="L78" s="126"/>
      <c r="M78" s="126"/>
      <c r="N78" s="126"/>
      <c r="Q78" s="126"/>
      <c r="R78" s="126"/>
      <c r="V78" s="126"/>
      <c r="W78" s="126"/>
      <c r="AA78" s="126"/>
      <c r="AE78" s="126"/>
      <c r="AF78" s="126"/>
      <c r="AJ78" s="126"/>
      <c r="AK78" s="126"/>
      <c r="AO78" s="126"/>
      <c r="AP78" s="126"/>
      <c r="AT78" s="126"/>
      <c r="AU78" s="126"/>
      <c r="AY78" s="126"/>
      <c r="AZ78" s="126"/>
      <c r="BD78" s="126"/>
      <c r="BE78" s="126"/>
      <c r="BI78" s="126"/>
      <c r="BJ78" s="126"/>
      <c r="BN78" s="126"/>
      <c r="BO78" s="126"/>
    </row>
    <row r="79" spans="4:67" x14ac:dyDescent="0.25">
      <c r="D79" s="126"/>
      <c r="E79" s="126"/>
      <c r="F79" s="126"/>
      <c r="G79" s="126"/>
      <c r="H79" s="126"/>
      <c r="I79" s="126"/>
      <c r="J79" s="126"/>
      <c r="K79" s="126"/>
      <c r="L79" s="126"/>
      <c r="M79" s="126"/>
      <c r="N79" s="126"/>
      <c r="Q79" s="126"/>
      <c r="R79" s="126"/>
      <c r="V79" s="126"/>
      <c r="W79" s="126"/>
      <c r="AA79" s="126"/>
      <c r="AE79" s="126"/>
      <c r="AF79" s="126"/>
      <c r="AJ79" s="126"/>
      <c r="AK79" s="126"/>
      <c r="AO79" s="126"/>
      <c r="AP79" s="126"/>
      <c r="AT79" s="126"/>
      <c r="AU79" s="126"/>
      <c r="AY79" s="126"/>
      <c r="AZ79" s="126"/>
      <c r="BD79" s="126"/>
      <c r="BE79" s="126"/>
      <c r="BI79" s="126"/>
      <c r="BJ79" s="126"/>
      <c r="BN79" s="126"/>
      <c r="BO79" s="126"/>
    </row>
    <row r="80" spans="4:67" x14ac:dyDescent="0.25">
      <c r="D80" s="126"/>
      <c r="E80" s="126"/>
      <c r="F80" s="126"/>
      <c r="G80" s="126"/>
      <c r="H80" s="126"/>
      <c r="I80" s="126"/>
      <c r="J80" s="126"/>
      <c r="K80" s="126"/>
      <c r="L80" s="126"/>
      <c r="M80" s="126"/>
      <c r="N80" s="126"/>
      <c r="Q80" s="126"/>
      <c r="R80" s="126"/>
      <c r="V80" s="126"/>
      <c r="W80" s="126"/>
      <c r="AA80" s="126"/>
      <c r="AE80" s="126"/>
      <c r="AF80" s="126"/>
      <c r="AJ80" s="126"/>
      <c r="AK80" s="126"/>
      <c r="AO80" s="126"/>
      <c r="AP80" s="126"/>
      <c r="AT80" s="126"/>
      <c r="AU80" s="126"/>
      <c r="AY80" s="126"/>
      <c r="AZ80" s="126"/>
      <c r="BD80" s="126"/>
      <c r="BE80" s="126"/>
      <c r="BI80" s="126"/>
      <c r="BJ80" s="126"/>
      <c r="BN80" s="126"/>
      <c r="BO80" s="126"/>
    </row>
    <row r="81" spans="4:67" x14ac:dyDescent="0.25">
      <c r="D81" s="126"/>
      <c r="E81" s="126"/>
      <c r="F81" s="126"/>
      <c r="G81" s="126"/>
      <c r="H81" s="126"/>
      <c r="I81" s="126"/>
      <c r="J81" s="126"/>
      <c r="K81" s="126"/>
      <c r="L81" s="126"/>
      <c r="M81" s="126"/>
      <c r="N81" s="126"/>
      <c r="Q81" s="126"/>
      <c r="R81" s="126"/>
      <c r="V81" s="126"/>
      <c r="W81" s="126"/>
      <c r="AA81" s="126"/>
      <c r="AE81" s="126"/>
      <c r="AF81" s="126"/>
      <c r="AJ81" s="126"/>
      <c r="AK81" s="126"/>
      <c r="AO81" s="126"/>
      <c r="AP81" s="126"/>
      <c r="AT81" s="126"/>
      <c r="AU81" s="126"/>
      <c r="AY81" s="126"/>
      <c r="AZ81" s="126"/>
      <c r="BD81" s="126"/>
      <c r="BE81" s="126"/>
      <c r="BI81" s="126"/>
      <c r="BJ81" s="126"/>
      <c r="BN81" s="126"/>
      <c r="BO81" s="126"/>
    </row>
    <row r="82" spans="4:67" x14ac:dyDescent="0.25">
      <c r="D82" s="126"/>
      <c r="E82" s="126"/>
      <c r="F82" s="126"/>
      <c r="G82" s="126"/>
      <c r="H82" s="126"/>
      <c r="I82" s="126"/>
      <c r="J82" s="126"/>
      <c r="K82" s="126"/>
      <c r="L82" s="126"/>
      <c r="M82" s="126"/>
      <c r="N82" s="126"/>
      <c r="Q82" s="126"/>
      <c r="R82" s="126"/>
      <c r="V82" s="126"/>
      <c r="W82" s="126"/>
      <c r="AA82" s="126"/>
      <c r="AE82" s="126"/>
      <c r="AF82" s="126"/>
      <c r="AJ82" s="126"/>
      <c r="AK82" s="126"/>
      <c r="AO82" s="126"/>
      <c r="AP82" s="126"/>
      <c r="AT82" s="126"/>
      <c r="AU82" s="126"/>
      <c r="AY82" s="126"/>
      <c r="AZ82" s="126"/>
      <c r="BD82" s="126"/>
      <c r="BE82" s="126"/>
      <c r="BI82" s="126"/>
      <c r="BJ82" s="126"/>
      <c r="BN82" s="126"/>
      <c r="BO82" s="126"/>
    </row>
    <row r="83" spans="4:67" x14ac:dyDescent="0.25">
      <c r="D83" s="126"/>
      <c r="E83" s="126"/>
      <c r="F83" s="126"/>
      <c r="G83" s="126"/>
      <c r="H83" s="126"/>
      <c r="I83" s="126"/>
      <c r="J83" s="126"/>
      <c r="K83" s="126"/>
      <c r="L83" s="126"/>
      <c r="M83" s="126"/>
      <c r="N83" s="126"/>
      <c r="Q83" s="126"/>
      <c r="R83" s="126"/>
      <c r="V83" s="126"/>
      <c r="W83" s="126"/>
      <c r="AA83" s="126"/>
      <c r="AE83" s="126"/>
      <c r="AF83" s="126"/>
      <c r="AJ83" s="126"/>
      <c r="AK83" s="126"/>
      <c r="AO83" s="126"/>
      <c r="AP83" s="126"/>
      <c r="AT83" s="126"/>
      <c r="AU83" s="126"/>
      <c r="AY83" s="126"/>
      <c r="AZ83" s="126"/>
      <c r="BD83" s="126"/>
      <c r="BE83" s="126"/>
      <c r="BI83" s="126"/>
      <c r="BJ83" s="126"/>
      <c r="BN83" s="126"/>
      <c r="BO83" s="126"/>
    </row>
    <row r="84" spans="4:67" x14ac:dyDescent="0.25">
      <c r="D84" s="126"/>
      <c r="E84" s="126"/>
      <c r="F84" s="126"/>
      <c r="G84" s="126"/>
      <c r="H84" s="126"/>
      <c r="I84" s="126"/>
      <c r="J84" s="126"/>
      <c r="K84" s="126"/>
      <c r="L84" s="126"/>
      <c r="M84" s="126"/>
      <c r="N84" s="126"/>
      <c r="Q84" s="126"/>
      <c r="R84" s="126"/>
      <c r="V84" s="126"/>
      <c r="W84" s="126"/>
      <c r="AA84" s="126"/>
      <c r="AE84" s="126"/>
      <c r="AF84" s="126"/>
      <c r="AJ84" s="126"/>
      <c r="AK84" s="126"/>
      <c r="AO84" s="126"/>
      <c r="AP84" s="126"/>
      <c r="AT84" s="126"/>
      <c r="AU84" s="126"/>
      <c r="AY84" s="126"/>
      <c r="AZ84" s="126"/>
      <c r="BD84" s="126"/>
      <c r="BE84" s="126"/>
      <c r="BI84" s="126"/>
      <c r="BJ84" s="126"/>
      <c r="BN84" s="126"/>
      <c r="BO84" s="126"/>
    </row>
    <row r="85" spans="4:67" x14ac:dyDescent="0.25">
      <c r="D85" s="126"/>
      <c r="E85" s="126"/>
      <c r="F85" s="126"/>
      <c r="G85" s="126"/>
      <c r="H85" s="126"/>
      <c r="I85" s="126"/>
      <c r="J85" s="126"/>
      <c r="K85" s="126"/>
      <c r="L85" s="126"/>
      <c r="M85" s="126"/>
      <c r="N85" s="126"/>
      <c r="Q85" s="126"/>
      <c r="R85" s="126"/>
      <c r="V85" s="126"/>
      <c r="W85" s="126"/>
      <c r="AA85" s="126"/>
      <c r="AE85" s="126"/>
      <c r="AF85" s="126"/>
      <c r="AJ85" s="126"/>
      <c r="AK85" s="126"/>
      <c r="AO85" s="126"/>
      <c r="AP85" s="126"/>
      <c r="AT85" s="126"/>
      <c r="AU85" s="126"/>
      <c r="AY85" s="126"/>
      <c r="AZ85" s="126"/>
      <c r="BD85" s="126"/>
      <c r="BE85" s="126"/>
      <c r="BI85" s="126"/>
      <c r="BJ85" s="126"/>
      <c r="BN85" s="126"/>
      <c r="BO85" s="126"/>
    </row>
    <row r="86" spans="4:67" x14ac:dyDescent="0.25">
      <c r="D86" s="126"/>
      <c r="E86" s="126"/>
      <c r="F86" s="126"/>
      <c r="G86" s="126"/>
      <c r="H86" s="126"/>
      <c r="I86" s="126"/>
      <c r="J86" s="126"/>
      <c r="K86" s="126"/>
      <c r="L86" s="126"/>
      <c r="M86" s="126"/>
      <c r="N86" s="126"/>
      <c r="Q86" s="126"/>
      <c r="R86" s="126"/>
      <c r="V86" s="126"/>
      <c r="W86" s="126"/>
      <c r="AA86" s="126"/>
      <c r="AE86" s="126"/>
      <c r="AF86" s="126"/>
      <c r="AJ86" s="126"/>
      <c r="AK86" s="126"/>
      <c r="AO86" s="126"/>
      <c r="AP86" s="126"/>
      <c r="AT86" s="126"/>
      <c r="AU86" s="126"/>
      <c r="AY86" s="126"/>
      <c r="AZ86" s="126"/>
      <c r="BD86" s="126"/>
      <c r="BE86" s="126"/>
      <c r="BI86" s="126"/>
      <c r="BJ86" s="126"/>
      <c r="BN86" s="126"/>
      <c r="BO86" s="126"/>
    </row>
    <row r="87" spans="4:67" x14ac:dyDescent="0.25">
      <c r="D87" s="126"/>
      <c r="E87" s="126"/>
      <c r="F87" s="126"/>
      <c r="G87" s="126"/>
      <c r="H87" s="126"/>
      <c r="I87" s="126"/>
      <c r="J87" s="126"/>
      <c r="K87" s="126"/>
      <c r="L87" s="126"/>
      <c r="M87" s="126"/>
      <c r="N87" s="126"/>
      <c r="Q87" s="126"/>
      <c r="R87" s="126"/>
      <c r="V87" s="126"/>
      <c r="W87" s="126"/>
      <c r="AA87" s="126"/>
      <c r="AE87" s="126"/>
      <c r="AF87" s="126"/>
      <c r="AJ87" s="126"/>
      <c r="AK87" s="126"/>
      <c r="AO87" s="126"/>
      <c r="AP87" s="126"/>
      <c r="AT87" s="126"/>
      <c r="AU87" s="126"/>
      <c r="AY87" s="126"/>
      <c r="AZ87" s="126"/>
      <c r="BD87" s="126"/>
      <c r="BE87" s="126"/>
      <c r="BI87" s="126"/>
      <c r="BJ87" s="126"/>
      <c r="BN87" s="126"/>
      <c r="BO87" s="126"/>
    </row>
    <row r="88" spans="4:67" x14ac:dyDescent="0.25">
      <c r="D88" s="126"/>
      <c r="E88" s="126"/>
      <c r="F88" s="126"/>
      <c r="G88" s="126"/>
      <c r="H88" s="126"/>
      <c r="I88" s="126"/>
      <c r="J88" s="126"/>
      <c r="K88" s="126"/>
      <c r="L88" s="126"/>
      <c r="M88" s="126"/>
      <c r="N88" s="126"/>
      <c r="Q88" s="126"/>
      <c r="R88" s="126"/>
      <c r="V88" s="126"/>
      <c r="W88" s="126"/>
      <c r="AA88" s="126"/>
      <c r="AE88" s="126"/>
      <c r="AF88" s="126"/>
      <c r="AJ88" s="126"/>
      <c r="AK88" s="126"/>
      <c r="AO88" s="126"/>
      <c r="AP88" s="126"/>
      <c r="AT88" s="126"/>
      <c r="AU88" s="126"/>
      <c r="AY88" s="126"/>
      <c r="AZ88" s="126"/>
      <c r="BD88" s="126"/>
      <c r="BE88" s="126"/>
      <c r="BI88" s="126"/>
      <c r="BJ88" s="126"/>
      <c r="BN88" s="126"/>
      <c r="BO88" s="126"/>
    </row>
    <row r="89" spans="4:67" x14ac:dyDescent="0.25">
      <c r="D89" s="126"/>
      <c r="E89" s="126"/>
      <c r="F89" s="126"/>
      <c r="G89" s="126"/>
      <c r="H89" s="126"/>
      <c r="I89" s="126"/>
      <c r="J89" s="126"/>
      <c r="K89" s="126"/>
      <c r="L89" s="126"/>
      <c r="M89" s="126"/>
      <c r="N89" s="126"/>
      <c r="Q89" s="126"/>
      <c r="R89" s="126"/>
      <c r="V89" s="126"/>
      <c r="W89" s="126"/>
      <c r="AA89" s="126"/>
      <c r="AE89" s="126"/>
      <c r="AF89" s="126"/>
      <c r="AJ89" s="126"/>
      <c r="AK89" s="126"/>
      <c r="AO89" s="126"/>
      <c r="AP89" s="126"/>
      <c r="AT89" s="126"/>
      <c r="AU89" s="126"/>
      <c r="AY89" s="126"/>
      <c r="AZ89" s="126"/>
      <c r="BD89" s="126"/>
      <c r="BE89" s="126"/>
      <c r="BI89" s="126"/>
      <c r="BJ89" s="126"/>
      <c r="BN89" s="126"/>
      <c r="BO89" s="126"/>
    </row>
    <row r="90" spans="4:67" x14ac:dyDescent="0.25">
      <c r="D90" s="126"/>
      <c r="E90" s="126"/>
      <c r="F90" s="126"/>
      <c r="G90" s="126"/>
      <c r="H90" s="126"/>
      <c r="I90" s="126"/>
      <c r="J90" s="126"/>
      <c r="K90" s="126"/>
      <c r="L90" s="126"/>
      <c r="M90" s="126"/>
      <c r="N90" s="126"/>
      <c r="Q90" s="126"/>
      <c r="R90" s="126"/>
      <c r="V90" s="126"/>
      <c r="W90" s="126"/>
      <c r="AA90" s="126"/>
      <c r="AE90" s="126"/>
      <c r="AF90" s="126"/>
      <c r="AJ90" s="126"/>
      <c r="AK90" s="126"/>
      <c r="AO90" s="126"/>
      <c r="AP90" s="126"/>
      <c r="AT90" s="126"/>
      <c r="AU90" s="126"/>
      <c r="AY90" s="126"/>
      <c r="AZ90" s="126"/>
      <c r="BD90" s="126"/>
      <c r="BE90" s="126"/>
      <c r="BI90" s="126"/>
      <c r="BJ90" s="126"/>
      <c r="BN90" s="126"/>
      <c r="BO90" s="126"/>
    </row>
    <row r="91" spans="4:67" x14ac:dyDescent="0.25">
      <c r="D91" s="126"/>
      <c r="E91" s="126"/>
      <c r="F91" s="126"/>
      <c r="G91" s="126"/>
      <c r="H91" s="126"/>
      <c r="I91" s="126"/>
      <c r="J91" s="126"/>
      <c r="K91" s="126"/>
      <c r="L91" s="126"/>
      <c r="M91" s="126"/>
      <c r="N91" s="126"/>
      <c r="Q91" s="126"/>
      <c r="R91" s="126"/>
      <c r="V91" s="126"/>
      <c r="W91" s="126"/>
      <c r="AA91" s="126"/>
      <c r="AE91" s="126"/>
      <c r="AF91" s="126"/>
      <c r="AJ91" s="126"/>
      <c r="AK91" s="126"/>
      <c r="AO91" s="126"/>
      <c r="AP91" s="126"/>
      <c r="AT91" s="126"/>
      <c r="AU91" s="126"/>
      <c r="AY91" s="126"/>
      <c r="AZ91" s="126"/>
      <c r="BD91" s="126"/>
      <c r="BE91" s="126"/>
      <c r="BI91" s="126"/>
      <c r="BJ91" s="126"/>
      <c r="BN91" s="126"/>
      <c r="BO91" s="126"/>
    </row>
    <row r="92" spans="4:67" x14ac:dyDescent="0.25">
      <c r="D92" s="126"/>
      <c r="E92" s="126"/>
      <c r="F92" s="126"/>
      <c r="G92" s="126"/>
      <c r="H92" s="126"/>
      <c r="I92" s="126"/>
      <c r="J92" s="126"/>
      <c r="K92" s="126"/>
      <c r="L92" s="126"/>
      <c r="M92" s="126"/>
      <c r="N92" s="126"/>
      <c r="Q92" s="126"/>
      <c r="R92" s="126"/>
      <c r="V92" s="126"/>
      <c r="W92" s="126"/>
      <c r="AA92" s="126"/>
      <c r="AE92" s="126"/>
      <c r="AF92" s="126"/>
      <c r="AJ92" s="126"/>
      <c r="AK92" s="126"/>
      <c r="AO92" s="126"/>
      <c r="AP92" s="126"/>
      <c r="AT92" s="126"/>
      <c r="AU92" s="126"/>
      <c r="AY92" s="126"/>
      <c r="AZ92" s="126"/>
      <c r="BD92" s="126"/>
      <c r="BE92" s="126"/>
      <c r="BI92" s="126"/>
      <c r="BJ92" s="126"/>
      <c r="BN92" s="126"/>
      <c r="BO92" s="126"/>
    </row>
    <row r="93" spans="4:67" x14ac:dyDescent="0.25">
      <c r="D93" s="126"/>
      <c r="E93" s="126"/>
      <c r="F93" s="126"/>
      <c r="G93" s="126"/>
      <c r="H93" s="126"/>
      <c r="I93" s="126"/>
      <c r="J93" s="126"/>
      <c r="K93" s="126"/>
      <c r="L93" s="126"/>
      <c r="M93" s="126"/>
      <c r="N93" s="126"/>
      <c r="Q93" s="126"/>
      <c r="R93" s="126"/>
      <c r="V93" s="126"/>
      <c r="W93" s="126"/>
      <c r="AA93" s="126"/>
      <c r="AE93" s="126"/>
      <c r="AF93" s="126"/>
      <c r="AJ93" s="126"/>
      <c r="AK93" s="126"/>
      <c r="AO93" s="126"/>
      <c r="AP93" s="126"/>
      <c r="AT93" s="126"/>
      <c r="AU93" s="126"/>
      <c r="AY93" s="126"/>
      <c r="AZ93" s="126"/>
      <c r="BD93" s="126"/>
      <c r="BE93" s="126"/>
      <c r="BI93" s="126"/>
      <c r="BJ93" s="126"/>
      <c r="BN93" s="126"/>
      <c r="BO93" s="126"/>
    </row>
    <row r="94" spans="4:67" x14ac:dyDescent="0.25">
      <c r="D94" s="126"/>
      <c r="E94" s="126"/>
      <c r="F94" s="126"/>
      <c r="G94" s="126"/>
      <c r="H94" s="126"/>
      <c r="I94" s="126"/>
      <c r="J94" s="126"/>
      <c r="K94" s="126"/>
      <c r="L94" s="126"/>
      <c r="M94" s="126"/>
      <c r="N94" s="126"/>
      <c r="Q94" s="126"/>
      <c r="R94" s="126"/>
      <c r="V94" s="126"/>
      <c r="W94" s="126"/>
      <c r="AA94" s="126"/>
      <c r="AE94" s="126"/>
      <c r="AF94" s="126"/>
      <c r="AJ94" s="126"/>
      <c r="AK94" s="126"/>
      <c r="AO94" s="126"/>
      <c r="AP94" s="126"/>
      <c r="AT94" s="126"/>
      <c r="AU94" s="126"/>
      <c r="AY94" s="126"/>
      <c r="AZ94" s="126"/>
      <c r="BD94" s="126"/>
      <c r="BE94" s="126"/>
      <c r="BI94" s="126"/>
      <c r="BJ94" s="126"/>
      <c r="BN94" s="126"/>
      <c r="BO94" s="126"/>
    </row>
    <row r="95" spans="4:67" x14ac:dyDescent="0.25">
      <c r="D95" s="126"/>
      <c r="E95" s="126"/>
      <c r="F95" s="126"/>
      <c r="G95" s="126"/>
      <c r="H95" s="126"/>
      <c r="I95" s="126"/>
      <c r="J95" s="126"/>
      <c r="K95" s="126"/>
      <c r="L95" s="126"/>
      <c r="M95" s="126"/>
      <c r="N95" s="126"/>
      <c r="Q95" s="126"/>
      <c r="R95" s="126"/>
      <c r="V95" s="126"/>
      <c r="W95" s="126"/>
      <c r="AA95" s="126"/>
      <c r="AE95" s="126"/>
      <c r="AF95" s="126"/>
      <c r="AJ95" s="126"/>
      <c r="AK95" s="126"/>
      <c r="AO95" s="126"/>
      <c r="AP95" s="126"/>
      <c r="AT95" s="126"/>
      <c r="AU95" s="126"/>
      <c r="AY95" s="126"/>
      <c r="AZ95" s="126"/>
      <c r="BD95" s="126"/>
      <c r="BE95" s="126"/>
      <c r="BI95" s="126"/>
      <c r="BJ95" s="126"/>
      <c r="BN95" s="126"/>
      <c r="BO95" s="126"/>
    </row>
    <row r="96" spans="4:67" x14ac:dyDescent="0.25">
      <c r="D96" s="126"/>
      <c r="E96" s="126"/>
      <c r="F96" s="126"/>
      <c r="G96" s="126"/>
      <c r="H96" s="126"/>
      <c r="I96" s="126"/>
      <c r="J96" s="126"/>
      <c r="K96" s="126"/>
      <c r="L96" s="126"/>
      <c r="M96" s="126"/>
      <c r="N96" s="126"/>
      <c r="Q96" s="126"/>
      <c r="R96" s="126"/>
      <c r="V96" s="126"/>
      <c r="W96" s="126"/>
      <c r="AA96" s="126"/>
      <c r="AE96" s="126"/>
      <c r="AF96" s="126"/>
      <c r="AJ96" s="126"/>
      <c r="AK96" s="126"/>
      <c r="AO96" s="126"/>
      <c r="AP96" s="126"/>
      <c r="AT96" s="126"/>
      <c r="AU96" s="126"/>
      <c r="AY96" s="126"/>
      <c r="AZ96" s="126"/>
      <c r="BD96" s="126"/>
      <c r="BE96" s="126"/>
      <c r="BI96" s="126"/>
      <c r="BJ96" s="126"/>
      <c r="BN96" s="126"/>
      <c r="BO96" s="126"/>
    </row>
    <row r="97" spans="4:67" x14ac:dyDescent="0.25">
      <c r="D97" s="126"/>
      <c r="E97" s="126"/>
      <c r="F97" s="126"/>
      <c r="G97" s="126"/>
      <c r="H97" s="126"/>
      <c r="I97" s="126"/>
      <c r="J97" s="126"/>
      <c r="K97" s="126"/>
      <c r="L97" s="126"/>
      <c r="M97" s="126"/>
      <c r="N97" s="126"/>
      <c r="Q97" s="126"/>
      <c r="R97" s="126"/>
      <c r="V97" s="126"/>
      <c r="W97" s="126"/>
      <c r="AA97" s="126"/>
      <c r="AE97" s="126"/>
      <c r="AF97" s="126"/>
      <c r="AJ97" s="126"/>
      <c r="AK97" s="126"/>
      <c r="AO97" s="126"/>
      <c r="AP97" s="126"/>
      <c r="AT97" s="126"/>
      <c r="AU97" s="126"/>
      <c r="AY97" s="126"/>
      <c r="AZ97" s="126"/>
      <c r="BD97" s="126"/>
      <c r="BE97" s="126"/>
      <c r="BI97" s="126"/>
      <c r="BJ97" s="126"/>
      <c r="BN97" s="126"/>
      <c r="BO97" s="126"/>
    </row>
    <row r="98" spans="4:67" x14ac:dyDescent="0.25">
      <c r="D98" s="126"/>
      <c r="E98" s="126"/>
      <c r="F98" s="126"/>
      <c r="G98" s="126"/>
      <c r="H98" s="126"/>
      <c r="I98" s="126"/>
      <c r="J98" s="126"/>
      <c r="K98" s="126"/>
      <c r="L98" s="126"/>
      <c r="M98" s="126"/>
      <c r="N98" s="126"/>
      <c r="Q98" s="126"/>
      <c r="R98" s="126"/>
      <c r="V98" s="126"/>
      <c r="W98" s="126"/>
      <c r="AA98" s="126"/>
      <c r="AE98" s="126"/>
      <c r="AF98" s="126"/>
      <c r="AJ98" s="126"/>
      <c r="AK98" s="126"/>
      <c r="AO98" s="126"/>
      <c r="AP98" s="126"/>
      <c r="AT98" s="126"/>
      <c r="AU98" s="126"/>
      <c r="AY98" s="126"/>
      <c r="AZ98" s="126"/>
      <c r="BD98" s="126"/>
      <c r="BE98" s="126"/>
      <c r="BI98" s="126"/>
      <c r="BJ98" s="126"/>
      <c r="BN98" s="126"/>
      <c r="BO98" s="126"/>
    </row>
    <row r="99" spans="4:67" x14ac:dyDescent="0.25">
      <c r="D99" s="126"/>
      <c r="E99" s="126"/>
      <c r="F99" s="126"/>
      <c r="G99" s="126"/>
      <c r="H99" s="126"/>
      <c r="I99" s="126"/>
      <c r="J99" s="126"/>
      <c r="K99" s="126"/>
      <c r="L99" s="126"/>
      <c r="M99" s="126"/>
      <c r="N99" s="126"/>
      <c r="Q99" s="126"/>
      <c r="R99" s="126"/>
      <c r="V99" s="126"/>
      <c r="W99" s="126"/>
      <c r="AA99" s="126"/>
      <c r="AE99" s="126"/>
      <c r="AF99" s="126"/>
      <c r="AJ99" s="126"/>
      <c r="AK99" s="126"/>
      <c r="AO99" s="126"/>
      <c r="AP99" s="126"/>
      <c r="AT99" s="126"/>
      <c r="AU99" s="126"/>
      <c r="AY99" s="126"/>
      <c r="AZ99" s="126"/>
      <c r="BD99" s="126"/>
      <c r="BE99" s="126"/>
      <c r="BI99" s="126"/>
      <c r="BJ99" s="126"/>
      <c r="BN99" s="126"/>
      <c r="BO99" s="126"/>
    </row>
    <row r="100" spans="4:67" x14ac:dyDescent="0.25">
      <c r="D100" s="126"/>
      <c r="E100" s="126"/>
      <c r="F100" s="126"/>
      <c r="G100" s="126"/>
      <c r="H100" s="126"/>
      <c r="I100" s="126"/>
      <c r="J100" s="126"/>
      <c r="K100" s="126"/>
      <c r="L100" s="126"/>
      <c r="M100" s="126"/>
      <c r="N100" s="126"/>
      <c r="Q100" s="126"/>
      <c r="R100" s="126"/>
      <c r="V100" s="126"/>
      <c r="W100" s="126"/>
      <c r="AA100" s="126"/>
      <c r="AE100" s="126"/>
      <c r="AF100" s="126"/>
      <c r="AJ100" s="126"/>
      <c r="AK100" s="126"/>
      <c r="AO100" s="126"/>
      <c r="AP100" s="126"/>
      <c r="AT100" s="126"/>
      <c r="AU100" s="126"/>
      <c r="AY100" s="126"/>
      <c r="AZ100" s="126"/>
      <c r="BD100" s="126"/>
      <c r="BE100" s="126"/>
      <c r="BI100" s="126"/>
      <c r="BJ100" s="126"/>
      <c r="BN100" s="126"/>
      <c r="BO100" s="126"/>
    </row>
    <row r="101" spans="4:67" x14ac:dyDescent="0.25">
      <c r="D101" s="126"/>
      <c r="E101" s="126"/>
      <c r="F101" s="126"/>
      <c r="G101" s="126"/>
      <c r="H101" s="126"/>
      <c r="I101" s="126"/>
      <c r="J101" s="126"/>
      <c r="K101" s="126"/>
      <c r="L101" s="126"/>
      <c r="M101" s="126"/>
      <c r="N101" s="126"/>
      <c r="Q101" s="126"/>
      <c r="R101" s="126"/>
      <c r="V101" s="126"/>
      <c r="W101" s="126"/>
      <c r="AA101" s="126"/>
      <c r="AE101" s="126"/>
      <c r="AF101" s="126"/>
      <c r="AJ101" s="126"/>
      <c r="AK101" s="126"/>
      <c r="AO101" s="126"/>
      <c r="AP101" s="126"/>
      <c r="AT101" s="126"/>
      <c r="AU101" s="126"/>
      <c r="AY101" s="126"/>
      <c r="AZ101" s="126"/>
      <c r="BD101" s="126"/>
      <c r="BE101" s="126"/>
      <c r="BI101" s="126"/>
      <c r="BJ101" s="126"/>
      <c r="BN101" s="126"/>
      <c r="BO101" s="126"/>
    </row>
    <row r="102" spans="4:67" x14ac:dyDescent="0.25">
      <c r="D102" s="126"/>
      <c r="E102" s="126"/>
      <c r="F102" s="126"/>
      <c r="G102" s="126"/>
      <c r="H102" s="126"/>
      <c r="I102" s="126"/>
      <c r="J102" s="126"/>
      <c r="K102" s="126"/>
      <c r="L102" s="126"/>
      <c r="M102" s="126"/>
      <c r="N102" s="126"/>
      <c r="Q102" s="126"/>
      <c r="R102" s="126"/>
      <c r="V102" s="126"/>
      <c r="W102" s="126"/>
      <c r="AA102" s="126"/>
      <c r="AE102" s="126"/>
      <c r="AF102" s="126"/>
      <c r="AJ102" s="126"/>
      <c r="AK102" s="126"/>
      <c r="AO102" s="126"/>
      <c r="AP102" s="126"/>
      <c r="AT102" s="126"/>
      <c r="AU102" s="126"/>
      <c r="AY102" s="126"/>
      <c r="AZ102" s="126"/>
      <c r="BD102" s="126"/>
      <c r="BE102" s="126"/>
      <c r="BI102" s="126"/>
      <c r="BJ102" s="126"/>
      <c r="BN102" s="126"/>
      <c r="BO102" s="126"/>
    </row>
    <row r="103" spans="4:67" x14ac:dyDescent="0.25">
      <c r="D103" s="126"/>
      <c r="E103" s="126"/>
      <c r="F103" s="126"/>
      <c r="G103" s="126"/>
      <c r="H103" s="126"/>
      <c r="I103" s="126"/>
      <c r="J103" s="126"/>
      <c r="K103" s="126"/>
      <c r="L103" s="126"/>
      <c r="M103" s="126"/>
      <c r="N103" s="126"/>
      <c r="Q103" s="126"/>
      <c r="R103" s="126"/>
      <c r="V103" s="126"/>
      <c r="W103" s="126"/>
      <c r="AA103" s="126"/>
      <c r="AE103" s="126"/>
      <c r="AF103" s="126"/>
      <c r="AJ103" s="126"/>
      <c r="AK103" s="126"/>
      <c r="AO103" s="126"/>
      <c r="AP103" s="126"/>
      <c r="AT103" s="126"/>
      <c r="AU103" s="126"/>
      <c r="AY103" s="126"/>
      <c r="AZ103" s="126"/>
      <c r="BD103" s="126"/>
      <c r="BE103" s="126"/>
      <c r="BI103" s="126"/>
      <c r="BJ103" s="126"/>
      <c r="BN103" s="126"/>
      <c r="BO103" s="126"/>
    </row>
    <row r="104" spans="4:67" x14ac:dyDescent="0.25">
      <c r="D104" s="126"/>
      <c r="E104" s="126"/>
      <c r="F104" s="126"/>
      <c r="G104" s="126"/>
      <c r="H104" s="126"/>
      <c r="I104" s="126"/>
      <c r="J104" s="126"/>
      <c r="K104" s="126"/>
      <c r="L104" s="126"/>
      <c r="M104" s="126"/>
      <c r="N104" s="126"/>
      <c r="Q104" s="126"/>
      <c r="R104" s="126"/>
      <c r="V104" s="126"/>
      <c r="W104" s="126"/>
      <c r="AA104" s="126"/>
      <c r="AE104" s="126"/>
      <c r="AF104" s="126"/>
      <c r="AJ104" s="126"/>
      <c r="AK104" s="126"/>
      <c r="AO104" s="126"/>
      <c r="AP104" s="126"/>
      <c r="AT104" s="126"/>
      <c r="AU104" s="126"/>
      <c r="AY104" s="126"/>
      <c r="AZ104" s="126"/>
      <c r="BD104" s="126"/>
      <c r="BE104" s="126"/>
      <c r="BI104" s="126"/>
      <c r="BJ104" s="126"/>
      <c r="BN104" s="126"/>
      <c r="BO104" s="126"/>
    </row>
    <row r="105" spans="4:67" x14ac:dyDescent="0.25">
      <c r="D105" s="126"/>
      <c r="E105" s="126"/>
      <c r="F105" s="126"/>
      <c r="G105" s="126"/>
      <c r="H105" s="126"/>
      <c r="I105" s="126"/>
      <c r="J105" s="126"/>
      <c r="K105" s="126"/>
      <c r="L105" s="126"/>
      <c r="M105" s="126"/>
      <c r="N105" s="126"/>
      <c r="Q105" s="126"/>
      <c r="R105" s="126"/>
      <c r="V105" s="126"/>
      <c r="W105" s="126"/>
      <c r="AA105" s="126"/>
      <c r="AE105" s="126"/>
      <c r="AF105" s="126"/>
      <c r="AJ105" s="126"/>
      <c r="AK105" s="126"/>
      <c r="AO105" s="126"/>
      <c r="AP105" s="126"/>
      <c r="AT105" s="126"/>
      <c r="AU105" s="126"/>
      <c r="AY105" s="126"/>
      <c r="AZ105" s="126"/>
      <c r="BD105" s="126"/>
      <c r="BE105" s="126"/>
      <c r="BI105" s="126"/>
      <c r="BJ105" s="126"/>
      <c r="BN105" s="126"/>
      <c r="BO105" s="126"/>
    </row>
    <row r="106" spans="4:67" x14ac:dyDescent="0.25">
      <c r="D106" s="126"/>
      <c r="E106" s="126"/>
      <c r="F106" s="126"/>
      <c r="G106" s="126"/>
      <c r="H106" s="126"/>
      <c r="I106" s="126"/>
      <c r="J106" s="126"/>
      <c r="K106" s="126"/>
      <c r="L106" s="126"/>
      <c r="M106" s="126"/>
      <c r="N106" s="126"/>
      <c r="Q106" s="126"/>
      <c r="R106" s="126"/>
      <c r="V106" s="126"/>
      <c r="W106" s="126"/>
      <c r="AA106" s="126"/>
      <c r="AE106" s="126"/>
      <c r="AF106" s="126"/>
      <c r="AJ106" s="126"/>
      <c r="AK106" s="126"/>
      <c r="AO106" s="126"/>
      <c r="AP106" s="126"/>
      <c r="AT106" s="126"/>
      <c r="AU106" s="126"/>
      <c r="AY106" s="126"/>
      <c r="AZ106" s="126"/>
      <c r="BD106" s="126"/>
      <c r="BE106" s="126"/>
      <c r="BI106" s="126"/>
      <c r="BJ106" s="126"/>
      <c r="BN106" s="126"/>
      <c r="BO106" s="126"/>
    </row>
    <row r="107" spans="4:67" x14ac:dyDescent="0.25">
      <c r="D107" s="126"/>
      <c r="E107" s="126"/>
      <c r="F107" s="126"/>
      <c r="G107" s="126"/>
      <c r="H107" s="126"/>
      <c r="I107" s="126"/>
      <c r="J107" s="126"/>
      <c r="K107" s="126"/>
      <c r="L107" s="126"/>
      <c r="M107" s="126"/>
      <c r="N107" s="126"/>
      <c r="Q107" s="126"/>
      <c r="R107" s="126"/>
      <c r="V107" s="126"/>
      <c r="W107" s="126"/>
      <c r="AA107" s="126"/>
      <c r="AE107" s="126"/>
      <c r="AF107" s="126"/>
      <c r="AJ107" s="126"/>
      <c r="AK107" s="126"/>
      <c r="AO107" s="126"/>
      <c r="AP107" s="126"/>
      <c r="AT107" s="126"/>
      <c r="AU107" s="126"/>
      <c r="AY107" s="126"/>
      <c r="AZ107" s="126"/>
      <c r="BD107" s="126"/>
      <c r="BE107" s="126"/>
      <c r="BI107" s="126"/>
      <c r="BJ107" s="126"/>
      <c r="BN107" s="126"/>
      <c r="BO107" s="126"/>
    </row>
    <row r="108" spans="4:67" x14ac:dyDescent="0.25">
      <c r="D108" s="126"/>
      <c r="E108" s="126"/>
      <c r="F108" s="126"/>
      <c r="G108" s="126"/>
      <c r="H108" s="126"/>
      <c r="I108" s="126"/>
      <c r="J108" s="126"/>
      <c r="K108" s="126"/>
      <c r="L108" s="126"/>
      <c r="M108" s="126"/>
      <c r="N108" s="126"/>
      <c r="Q108" s="126"/>
      <c r="R108" s="126"/>
      <c r="V108" s="126"/>
      <c r="W108" s="126"/>
      <c r="AA108" s="126"/>
      <c r="AE108" s="126"/>
      <c r="AF108" s="126"/>
      <c r="AJ108" s="126"/>
      <c r="AK108" s="126"/>
      <c r="AO108" s="126"/>
      <c r="AP108" s="126"/>
      <c r="AT108" s="126"/>
      <c r="AU108" s="126"/>
      <c r="AY108" s="126"/>
      <c r="AZ108" s="126"/>
      <c r="BD108" s="126"/>
      <c r="BE108" s="126"/>
      <c r="BI108" s="126"/>
      <c r="BJ108" s="126"/>
      <c r="BN108" s="126"/>
      <c r="BO108" s="126"/>
    </row>
    <row r="109" spans="4:67" x14ac:dyDescent="0.25">
      <c r="D109" s="126"/>
      <c r="E109" s="126"/>
      <c r="F109" s="126"/>
      <c r="G109" s="126"/>
      <c r="H109" s="126"/>
      <c r="I109" s="126"/>
      <c r="J109" s="126"/>
      <c r="K109" s="126"/>
      <c r="L109" s="126"/>
      <c r="M109" s="126"/>
      <c r="N109" s="126"/>
      <c r="Q109" s="126"/>
      <c r="R109" s="126"/>
      <c r="V109" s="126"/>
      <c r="W109" s="126"/>
      <c r="AA109" s="126"/>
      <c r="AE109" s="126"/>
      <c r="AF109" s="126"/>
      <c r="AJ109" s="126"/>
      <c r="AK109" s="126"/>
      <c r="AO109" s="126"/>
      <c r="AP109" s="126"/>
      <c r="AT109" s="126"/>
      <c r="AU109" s="126"/>
      <c r="AY109" s="126"/>
      <c r="AZ109" s="126"/>
      <c r="BD109" s="126"/>
      <c r="BE109" s="126"/>
      <c r="BI109" s="126"/>
      <c r="BJ109" s="126"/>
      <c r="BN109" s="126"/>
      <c r="BO109" s="126"/>
    </row>
    <row r="110" spans="4:67" x14ac:dyDescent="0.25">
      <c r="D110" s="126"/>
      <c r="E110" s="126"/>
      <c r="F110" s="126"/>
      <c r="G110" s="126"/>
      <c r="H110" s="126"/>
      <c r="I110" s="126"/>
      <c r="J110" s="126"/>
      <c r="K110" s="126"/>
      <c r="L110" s="126"/>
      <c r="M110" s="126"/>
      <c r="N110" s="126"/>
      <c r="Q110" s="126"/>
      <c r="R110" s="126"/>
      <c r="V110" s="126"/>
      <c r="W110" s="126"/>
      <c r="AA110" s="126"/>
      <c r="AE110" s="126"/>
      <c r="AF110" s="126"/>
      <c r="AJ110" s="126"/>
      <c r="AK110" s="126"/>
      <c r="AO110" s="126"/>
      <c r="AP110" s="126"/>
      <c r="AT110" s="126"/>
      <c r="AU110" s="126"/>
      <c r="AY110" s="126"/>
      <c r="AZ110" s="126"/>
      <c r="BD110" s="126"/>
      <c r="BE110" s="126"/>
      <c r="BI110" s="126"/>
      <c r="BJ110" s="126"/>
      <c r="BN110" s="126"/>
      <c r="BO110" s="126"/>
    </row>
    <row r="111" spans="4:67" x14ac:dyDescent="0.25">
      <c r="D111" s="126"/>
      <c r="E111" s="126"/>
      <c r="F111" s="126"/>
      <c r="G111" s="126"/>
      <c r="H111" s="126"/>
      <c r="I111" s="126"/>
      <c r="J111" s="126"/>
      <c r="K111" s="126"/>
      <c r="L111" s="126"/>
      <c r="M111" s="126"/>
      <c r="N111" s="126"/>
      <c r="Q111" s="126"/>
      <c r="R111" s="126"/>
      <c r="V111" s="126"/>
      <c r="W111" s="126"/>
      <c r="AA111" s="126"/>
      <c r="AE111" s="126"/>
      <c r="AF111" s="126"/>
      <c r="AJ111" s="126"/>
      <c r="AK111" s="126"/>
      <c r="AO111" s="126"/>
      <c r="AP111" s="126"/>
      <c r="AT111" s="126"/>
      <c r="AU111" s="126"/>
      <c r="AY111" s="126"/>
      <c r="AZ111" s="126"/>
      <c r="BD111" s="126"/>
      <c r="BE111" s="126"/>
      <c r="BI111" s="126"/>
      <c r="BJ111" s="126"/>
      <c r="BN111" s="126"/>
      <c r="BO111" s="126"/>
    </row>
    <row r="112" spans="4:67" x14ac:dyDescent="0.25">
      <c r="D112" s="126"/>
      <c r="E112" s="126"/>
      <c r="F112" s="126"/>
      <c r="G112" s="126"/>
      <c r="H112" s="126"/>
      <c r="I112" s="126"/>
      <c r="J112" s="126"/>
      <c r="K112" s="126"/>
      <c r="L112" s="126"/>
      <c r="M112" s="126"/>
      <c r="N112" s="126"/>
      <c r="Q112" s="126"/>
      <c r="R112" s="126"/>
      <c r="V112" s="126"/>
      <c r="W112" s="126"/>
      <c r="AA112" s="126"/>
      <c r="AE112" s="126"/>
      <c r="AF112" s="126"/>
      <c r="AJ112" s="126"/>
      <c r="AK112" s="126"/>
      <c r="AO112" s="126"/>
      <c r="AP112" s="126"/>
      <c r="AT112" s="126"/>
      <c r="AU112" s="126"/>
      <c r="AY112" s="126"/>
      <c r="AZ112" s="126"/>
      <c r="BD112" s="126"/>
      <c r="BE112" s="126"/>
      <c r="BI112" s="126"/>
      <c r="BJ112" s="126"/>
      <c r="BN112" s="126"/>
      <c r="BO112" s="126"/>
    </row>
    <row r="113" spans="4:67" x14ac:dyDescent="0.25">
      <c r="D113" s="126"/>
      <c r="E113" s="126"/>
      <c r="F113" s="126"/>
      <c r="G113" s="126"/>
      <c r="H113" s="126"/>
      <c r="I113" s="126"/>
      <c r="J113" s="126"/>
      <c r="K113" s="126"/>
      <c r="L113" s="126"/>
      <c r="M113" s="126"/>
      <c r="N113" s="126"/>
      <c r="Q113" s="126"/>
      <c r="R113" s="126"/>
      <c r="V113" s="126"/>
      <c r="W113" s="126"/>
      <c r="AA113" s="126"/>
      <c r="AE113" s="126"/>
      <c r="AF113" s="126"/>
      <c r="AJ113" s="126"/>
      <c r="AK113" s="126"/>
      <c r="AO113" s="126"/>
      <c r="AP113" s="126"/>
      <c r="AT113" s="126"/>
      <c r="AU113" s="126"/>
      <c r="AY113" s="126"/>
      <c r="AZ113" s="126"/>
      <c r="BD113" s="126"/>
      <c r="BE113" s="126"/>
      <c r="BI113" s="126"/>
      <c r="BJ113" s="126"/>
      <c r="BN113" s="126"/>
      <c r="BO113" s="126"/>
    </row>
    <row r="114" spans="4:67" x14ac:dyDescent="0.25">
      <c r="D114" s="126"/>
      <c r="E114" s="126"/>
      <c r="F114" s="126"/>
      <c r="G114" s="126"/>
      <c r="H114" s="126"/>
      <c r="I114" s="126"/>
      <c r="J114" s="126"/>
      <c r="K114" s="126"/>
      <c r="L114" s="126"/>
      <c r="M114" s="126"/>
      <c r="N114" s="126"/>
      <c r="Q114" s="126"/>
      <c r="R114" s="126"/>
      <c r="V114" s="126"/>
      <c r="W114" s="126"/>
      <c r="AA114" s="126"/>
      <c r="AE114" s="126"/>
      <c r="AF114" s="126"/>
      <c r="AJ114" s="126"/>
      <c r="AK114" s="126"/>
      <c r="AO114" s="126"/>
      <c r="AP114" s="126"/>
      <c r="AT114" s="126"/>
      <c r="AU114" s="126"/>
      <c r="AY114" s="126"/>
      <c r="AZ114" s="126"/>
      <c r="BD114" s="126"/>
      <c r="BE114" s="126"/>
      <c r="BI114" s="126"/>
      <c r="BJ114" s="126"/>
      <c r="BN114" s="126"/>
      <c r="BO114" s="126"/>
    </row>
  </sheetData>
  <mergeCells count="29">
    <mergeCell ref="AA3:AC3"/>
    <mergeCell ref="D14:F14"/>
    <mergeCell ref="B15:B16"/>
    <mergeCell ref="C15:C16"/>
    <mergeCell ref="D15:D16"/>
    <mergeCell ref="E15:E16"/>
    <mergeCell ref="F15:F16"/>
    <mergeCell ref="J5:L5"/>
    <mergeCell ref="D17:D21"/>
    <mergeCell ref="AC5:AC6"/>
    <mergeCell ref="D7:D11"/>
    <mergeCell ref="G7:G11"/>
    <mergeCell ref="J7:J11"/>
    <mergeCell ref="M7:M11"/>
    <mergeCell ref="P7:P11"/>
    <mergeCell ref="S7:S11"/>
    <mergeCell ref="V7:V11"/>
    <mergeCell ref="Y7:Y11"/>
    <mergeCell ref="M5:O5"/>
    <mergeCell ref="P5:R5"/>
    <mergeCell ref="S5:U5"/>
    <mergeCell ref="V5:X5"/>
    <mergeCell ref="Y5:AA5"/>
    <mergeCell ref="AB5:AB6"/>
    <mergeCell ref="A5:A6"/>
    <mergeCell ref="B5:B6"/>
    <mergeCell ref="C5:C6"/>
    <mergeCell ref="D5:F5"/>
    <mergeCell ref="G5:I5"/>
  </mergeCells>
  <pageMargins left="3.937007874015748E-2" right="0.11811023622047245" top="0.74803149606299213" bottom="0.74803149606299213" header="0.31496062992125984" footer="0.31496062992125984"/>
  <pageSetup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328A2-E4DD-44B4-A12E-F31AF4D40FCF}">
  <dimension ref="B1:G65"/>
  <sheetViews>
    <sheetView view="pageLayout" zoomScaleNormal="90" workbookViewId="0">
      <selection activeCell="J17" sqref="J17"/>
    </sheetView>
  </sheetViews>
  <sheetFormatPr defaultRowHeight="15" x14ac:dyDescent="0.25"/>
  <cols>
    <col min="2" max="2" width="28" style="6" customWidth="1"/>
    <col min="3" max="3" width="14.7109375" style="6" customWidth="1"/>
    <col min="4" max="4" width="13.28515625" style="6" customWidth="1"/>
    <col min="5" max="5" width="12.28515625" style="6" customWidth="1"/>
    <col min="6" max="6" width="15" style="6" customWidth="1"/>
    <col min="7" max="7" width="18.140625" style="6" customWidth="1"/>
    <col min="10" max="10" width="14.7109375" customWidth="1"/>
  </cols>
  <sheetData>
    <row r="1" spans="2:7" x14ac:dyDescent="0.25">
      <c r="G1" s="143" t="s">
        <v>195</v>
      </c>
    </row>
    <row r="2" spans="2:7" ht="71.25" customHeight="1" x14ac:dyDescent="0.25">
      <c r="F2" s="193" t="s">
        <v>55</v>
      </c>
      <c r="G2" s="193"/>
    </row>
    <row r="4" spans="2:7" x14ac:dyDescent="0.25">
      <c r="B4" s="258" t="s">
        <v>206</v>
      </c>
      <c r="C4" s="258"/>
      <c r="D4" s="258"/>
      <c r="E4" s="258"/>
      <c r="F4" s="258"/>
      <c r="G4" s="258"/>
    </row>
    <row r="6" spans="2:7" ht="72" x14ac:dyDescent="0.25">
      <c r="B6" s="177" t="s">
        <v>59</v>
      </c>
      <c r="C6" s="178" t="s">
        <v>207</v>
      </c>
      <c r="D6" s="178" t="s">
        <v>208</v>
      </c>
      <c r="E6" s="179" t="s">
        <v>209</v>
      </c>
      <c r="F6" s="178" t="s">
        <v>210</v>
      </c>
      <c r="G6" s="178" t="s">
        <v>211</v>
      </c>
    </row>
    <row r="7" spans="2:7" x14ac:dyDescent="0.25">
      <c r="B7" s="180" t="s">
        <v>86</v>
      </c>
      <c r="C7" s="181">
        <v>627.20000000000005</v>
      </c>
      <c r="D7" s="181" t="s">
        <v>163</v>
      </c>
      <c r="E7" s="181" t="s">
        <v>163</v>
      </c>
      <c r="F7" s="181" t="s">
        <v>163</v>
      </c>
      <c r="G7" s="181">
        <v>226498.08003624997</v>
      </c>
    </row>
    <row r="8" spans="2:7" x14ac:dyDescent="0.25">
      <c r="B8" s="13" t="s">
        <v>212</v>
      </c>
      <c r="C8" s="13">
        <v>30</v>
      </c>
      <c r="D8" s="182">
        <v>1255.9333333333334</v>
      </c>
      <c r="E8" s="182">
        <v>1558.4876733333333</v>
      </c>
      <c r="F8" s="183">
        <v>0.35</v>
      </c>
      <c r="G8" s="182">
        <v>16364.120569999999</v>
      </c>
    </row>
    <row r="9" spans="2:7" x14ac:dyDescent="0.25">
      <c r="B9" s="13" t="s">
        <v>213</v>
      </c>
      <c r="C9" s="182">
        <v>300.10000000000002</v>
      </c>
      <c r="D9" s="182">
        <v>609.35993557702977</v>
      </c>
      <c r="E9" s="182">
        <v>756.15474405753616</v>
      </c>
      <c r="F9" s="183">
        <v>0.45</v>
      </c>
      <c r="G9" s="182">
        <v>102114.91741124997</v>
      </c>
    </row>
    <row r="10" spans="2:7" x14ac:dyDescent="0.25">
      <c r="B10" s="13" t="s">
        <v>214</v>
      </c>
      <c r="C10" s="182">
        <v>57.5</v>
      </c>
      <c r="D10" s="182">
        <v>862.46086956521742</v>
      </c>
      <c r="E10" s="182">
        <v>1070.2276930434782</v>
      </c>
      <c r="F10" s="183">
        <v>0.45</v>
      </c>
      <c r="G10" s="182">
        <v>27692.141557499999</v>
      </c>
    </row>
    <row r="11" spans="2:7" x14ac:dyDescent="0.25">
      <c r="B11" s="13" t="s">
        <v>215</v>
      </c>
      <c r="C11" s="13">
        <v>60</v>
      </c>
      <c r="D11" s="182">
        <v>991.56666666666672</v>
      </c>
      <c r="E11" s="182">
        <v>1230.4350766666666</v>
      </c>
      <c r="F11" s="183">
        <v>0.45</v>
      </c>
      <c r="G11" s="182">
        <v>33221.747070000005</v>
      </c>
    </row>
    <row r="12" spans="2:7" x14ac:dyDescent="0.25">
      <c r="B12" s="13" t="s">
        <v>216</v>
      </c>
      <c r="C12" s="182">
        <v>179.6</v>
      </c>
      <c r="D12" s="182">
        <v>603.88919821826278</v>
      </c>
      <c r="E12" s="182">
        <v>749.36610606904219</v>
      </c>
      <c r="F12" s="183">
        <v>0.35</v>
      </c>
      <c r="G12" s="182">
        <v>47105.153427499987</v>
      </c>
    </row>
    <row r="13" spans="2:7" x14ac:dyDescent="0.25">
      <c r="B13" s="180" t="s">
        <v>73</v>
      </c>
      <c r="C13" s="181">
        <v>447.20000000000005</v>
      </c>
      <c r="D13" s="181" t="s">
        <v>163</v>
      </c>
      <c r="E13" s="181" t="s">
        <v>163</v>
      </c>
      <c r="F13" s="181" t="s">
        <v>163</v>
      </c>
      <c r="G13" s="181">
        <v>163928.56928407869</v>
      </c>
    </row>
    <row r="14" spans="2:7" x14ac:dyDescent="0.25">
      <c r="B14" s="13" t="s">
        <v>212</v>
      </c>
      <c r="C14" s="13">
        <v>31</v>
      </c>
      <c r="D14" s="182">
        <v>1204.0645161290322</v>
      </c>
      <c r="E14" s="182">
        <v>1494.1236580645159</v>
      </c>
      <c r="F14" s="183">
        <v>0.35</v>
      </c>
      <c r="G14" s="182">
        <v>16211.241689999997</v>
      </c>
    </row>
    <row r="15" spans="2:7" x14ac:dyDescent="0.25">
      <c r="B15" s="13" t="s">
        <v>213</v>
      </c>
      <c r="C15" s="182">
        <v>173.6</v>
      </c>
      <c r="D15" s="182">
        <v>608.93118594436305</v>
      </c>
      <c r="E15" s="182">
        <v>755.62270863836</v>
      </c>
      <c r="F15" s="183">
        <v>0.45</v>
      </c>
      <c r="G15" s="182">
        <v>59029.245998828679</v>
      </c>
    </row>
    <row r="16" spans="2:7" x14ac:dyDescent="0.25">
      <c r="B16" s="13" t="s">
        <v>214</v>
      </c>
      <c r="C16" s="13">
        <v>60.45</v>
      </c>
      <c r="D16" s="182">
        <v>872.46071133167902</v>
      </c>
      <c r="E16" s="182">
        <v>1082.6364966914805</v>
      </c>
      <c r="F16" s="183">
        <v>0.45</v>
      </c>
      <c r="G16" s="182">
        <v>29450.41930125</v>
      </c>
    </row>
    <row r="17" spans="2:7" x14ac:dyDescent="0.25">
      <c r="B17" s="13" t="s">
        <v>215</v>
      </c>
      <c r="C17" s="13">
        <v>46.5</v>
      </c>
      <c r="D17" s="182">
        <v>998.41935483870964</v>
      </c>
      <c r="E17" s="182">
        <v>1238.9385774193547</v>
      </c>
      <c r="F17" s="183">
        <v>0.45</v>
      </c>
      <c r="G17" s="182">
        <v>25924.789732500001</v>
      </c>
    </row>
    <row r="18" spans="2:7" x14ac:dyDescent="0.25">
      <c r="B18" s="13" t="s">
        <v>216</v>
      </c>
      <c r="C18" s="182">
        <v>135.65</v>
      </c>
      <c r="D18" s="182">
        <v>565.44120899373388</v>
      </c>
      <c r="E18" s="182">
        <v>701.65599624032427</v>
      </c>
      <c r="F18" s="183">
        <v>0.35</v>
      </c>
      <c r="G18" s="182">
        <v>33312.872561499993</v>
      </c>
    </row>
    <row r="19" spans="2:7" x14ac:dyDescent="0.25">
      <c r="B19" s="180" t="s">
        <v>91</v>
      </c>
      <c r="C19" s="181">
        <v>589.59999999999991</v>
      </c>
      <c r="D19" s="181" t="s">
        <v>163</v>
      </c>
      <c r="E19" s="181" t="s">
        <v>163</v>
      </c>
      <c r="F19" s="181" t="s">
        <v>163</v>
      </c>
      <c r="G19" s="181">
        <v>210417.58970426663</v>
      </c>
    </row>
    <row r="20" spans="2:7" x14ac:dyDescent="0.25">
      <c r="B20" s="13" t="s">
        <v>212</v>
      </c>
      <c r="C20" s="13">
        <v>35.65</v>
      </c>
      <c r="D20" s="182">
        <v>1213.5568022440391</v>
      </c>
      <c r="E20" s="182">
        <v>1505.9026359046279</v>
      </c>
      <c r="F20" s="183">
        <v>0.35</v>
      </c>
      <c r="G20" s="182">
        <v>18789.900139499994</v>
      </c>
    </row>
    <row r="21" spans="2:7" x14ac:dyDescent="0.25">
      <c r="B21" s="13" t="s">
        <v>213</v>
      </c>
      <c r="C21" s="182">
        <v>262.85000000000002</v>
      </c>
      <c r="D21" s="182">
        <v>602.63864054276837</v>
      </c>
      <c r="E21" s="182">
        <v>747.81428904952122</v>
      </c>
      <c r="F21" s="183">
        <v>0.45</v>
      </c>
      <c r="G21" s="182">
        <v>88453.343644499997</v>
      </c>
    </row>
    <row r="22" spans="2:7" x14ac:dyDescent="0.25">
      <c r="B22" s="13" t="s">
        <v>214</v>
      </c>
      <c r="C22" s="13">
        <v>59.15</v>
      </c>
      <c r="D22" s="182">
        <v>862.04057480980566</v>
      </c>
      <c r="E22" s="182">
        <v>1069.7061492814878</v>
      </c>
      <c r="F22" s="183">
        <v>0.45</v>
      </c>
      <c r="G22" s="182">
        <v>28472.903428500002</v>
      </c>
    </row>
    <row r="23" spans="2:7" x14ac:dyDescent="0.25">
      <c r="B23" s="13" t="s">
        <v>215</v>
      </c>
      <c r="C23" s="13">
        <v>60.45</v>
      </c>
      <c r="D23" s="182">
        <v>966.6860215053764</v>
      </c>
      <c r="E23" s="182">
        <v>1199.5606840860214</v>
      </c>
      <c r="F23" s="183">
        <v>0.45</v>
      </c>
      <c r="G23" s="182">
        <v>32631.049508850003</v>
      </c>
    </row>
    <row r="24" spans="2:7" x14ac:dyDescent="0.25">
      <c r="B24" s="13" t="s">
        <v>216</v>
      </c>
      <c r="C24" s="182">
        <v>171.5</v>
      </c>
      <c r="D24" s="182">
        <v>564.81681243926141</v>
      </c>
      <c r="E24" s="182">
        <v>700.88118255587938</v>
      </c>
      <c r="F24" s="183">
        <v>0.35</v>
      </c>
      <c r="G24" s="182">
        <v>42070.392982916659</v>
      </c>
    </row>
    <row r="25" spans="2:7" x14ac:dyDescent="0.25">
      <c r="B25" s="180" t="s">
        <v>67</v>
      </c>
      <c r="C25" s="181">
        <v>837.25</v>
      </c>
      <c r="D25" s="181" t="s">
        <v>163</v>
      </c>
      <c r="E25" s="181" t="s">
        <v>163</v>
      </c>
      <c r="F25" s="181" t="s">
        <v>163</v>
      </c>
      <c r="G25" s="181">
        <v>328345.25776125002</v>
      </c>
    </row>
    <row r="26" spans="2:7" x14ac:dyDescent="0.25">
      <c r="B26" s="13" t="s">
        <v>212</v>
      </c>
      <c r="C26" s="13">
        <v>39</v>
      </c>
      <c r="D26" s="182">
        <v>1249.3076923076924</v>
      </c>
      <c r="E26" s="182">
        <v>1550.2659153846153</v>
      </c>
      <c r="F26" s="183">
        <v>0.35</v>
      </c>
      <c r="G26" s="182">
        <v>21161.129744999998</v>
      </c>
    </row>
    <row r="27" spans="2:7" x14ac:dyDescent="0.25">
      <c r="B27" s="13" t="s">
        <v>213</v>
      </c>
      <c r="C27" s="182">
        <v>447.25</v>
      </c>
      <c r="D27" s="182">
        <v>633.02664430780703</v>
      </c>
      <c r="E27" s="182">
        <v>785.52276292155773</v>
      </c>
      <c r="F27" s="183">
        <v>0.45</v>
      </c>
      <c r="G27" s="182">
        <v>158096.27507250002</v>
      </c>
    </row>
    <row r="28" spans="2:7" x14ac:dyDescent="0.25">
      <c r="B28" s="13" t="s">
        <v>214</v>
      </c>
      <c r="C28" s="13">
        <v>94.75</v>
      </c>
      <c r="D28" s="182">
        <v>868.60422163588396</v>
      </c>
      <c r="E28" s="182">
        <v>1077.8509786279683</v>
      </c>
      <c r="F28" s="183">
        <v>0.45</v>
      </c>
      <c r="G28" s="182">
        <v>45956.871101249999</v>
      </c>
    </row>
    <row r="29" spans="2:7" x14ac:dyDescent="0.25">
      <c r="B29" s="13" t="s">
        <v>215</v>
      </c>
      <c r="C29" s="13">
        <v>122.5</v>
      </c>
      <c r="D29" s="182">
        <v>1019.4897959183673</v>
      </c>
      <c r="E29" s="182">
        <v>1265.084887755102</v>
      </c>
      <c r="F29" s="183">
        <v>0.45</v>
      </c>
      <c r="G29" s="182">
        <v>69737.804437500003</v>
      </c>
    </row>
    <row r="30" spans="2:7" x14ac:dyDescent="0.25">
      <c r="B30" s="13" t="s">
        <v>216</v>
      </c>
      <c r="C30" s="182">
        <v>133.75</v>
      </c>
      <c r="D30" s="182">
        <v>574.85607476635516</v>
      </c>
      <c r="E30" s="182">
        <v>713.33890317757005</v>
      </c>
      <c r="F30" s="183">
        <v>0.35</v>
      </c>
      <c r="G30" s="182">
        <v>33393.177404999995</v>
      </c>
    </row>
    <row r="31" spans="2:7" x14ac:dyDescent="0.25">
      <c r="B31" s="180" t="s">
        <v>102</v>
      </c>
      <c r="C31" s="181">
        <v>360.55</v>
      </c>
      <c r="D31" s="181" t="s">
        <v>163</v>
      </c>
      <c r="E31" s="181" t="s">
        <v>163</v>
      </c>
      <c r="F31" s="181" t="s">
        <v>163</v>
      </c>
      <c r="G31" s="181">
        <v>135462.43993367499</v>
      </c>
    </row>
    <row r="32" spans="2:7" x14ac:dyDescent="0.25">
      <c r="B32" s="13" t="s">
        <v>212</v>
      </c>
      <c r="C32" s="13">
        <v>23</v>
      </c>
      <c r="D32" s="182">
        <v>1233.304347826087</v>
      </c>
      <c r="E32" s="182">
        <v>1530.4073652173913</v>
      </c>
      <c r="F32" s="183">
        <v>0.35</v>
      </c>
      <c r="G32" s="182">
        <v>12319.77929</v>
      </c>
    </row>
    <row r="33" spans="2:7" x14ac:dyDescent="0.25">
      <c r="B33" s="13" t="s">
        <v>213</v>
      </c>
      <c r="C33" s="182">
        <v>142.19999999999999</v>
      </c>
      <c r="D33" s="182">
        <v>616.32911392405072</v>
      </c>
      <c r="E33" s="182">
        <v>764.80279746835447</v>
      </c>
      <c r="F33" s="183">
        <v>0.45</v>
      </c>
      <c r="G33" s="182">
        <v>48939.731009999996</v>
      </c>
    </row>
    <row r="34" spans="2:7" x14ac:dyDescent="0.25">
      <c r="B34" s="13" t="s">
        <v>214</v>
      </c>
      <c r="C34" s="13">
        <v>46.5</v>
      </c>
      <c r="D34" s="182">
        <v>852.17623655913985</v>
      </c>
      <c r="E34" s="182">
        <v>1057.4654919462366</v>
      </c>
      <c r="F34" s="183">
        <v>0.45</v>
      </c>
      <c r="G34" s="182">
        <v>22127.465418975004</v>
      </c>
    </row>
    <row r="35" spans="2:7" x14ac:dyDescent="0.25">
      <c r="B35" s="13" t="s">
        <v>215</v>
      </c>
      <c r="C35" s="13">
        <v>54.35</v>
      </c>
      <c r="D35" s="182">
        <v>955.52529898804039</v>
      </c>
      <c r="E35" s="182">
        <v>1185.7113435142592</v>
      </c>
      <c r="F35" s="183">
        <v>0.45</v>
      </c>
      <c r="G35" s="182">
        <v>28999.535183999997</v>
      </c>
    </row>
    <row r="36" spans="2:7" x14ac:dyDescent="0.25">
      <c r="B36" s="13" t="s">
        <v>216</v>
      </c>
      <c r="C36" s="182">
        <v>94.5</v>
      </c>
      <c r="D36" s="182">
        <v>562.24105820105819</v>
      </c>
      <c r="E36" s="182">
        <v>697.68492912169302</v>
      </c>
      <c r="F36" s="183">
        <v>0.35</v>
      </c>
      <c r="G36" s="182">
        <v>23075.929030699994</v>
      </c>
    </row>
    <row r="37" spans="2:7" x14ac:dyDescent="0.25">
      <c r="B37" s="259" t="s">
        <v>120</v>
      </c>
      <c r="C37" s="260"/>
      <c r="D37" s="260"/>
      <c r="E37" s="260"/>
      <c r="F37" s="261"/>
      <c r="G37" s="184">
        <f>G31+G25+G19+G13+G7</f>
        <v>1064651.9367195203</v>
      </c>
    </row>
    <row r="38" spans="2:7" ht="43.9" customHeight="1" x14ac:dyDescent="0.25">
      <c r="B38" s="262" t="s">
        <v>217</v>
      </c>
      <c r="C38" s="262"/>
      <c r="D38" s="262"/>
      <c r="E38" s="262"/>
      <c r="F38" s="262"/>
      <c r="G38" s="262"/>
    </row>
    <row r="39" spans="2:7" x14ac:dyDescent="0.25">
      <c r="B39"/>
      <c r="C39"/>
      <c r="D39"/>
      <c r="E39"/>
      <c r="F39"/>
      <c r="G39"/>
    </row>
    <row r="40" spans="2:7" ht="15.75" x14ac:dyDescent="0.25">
      <c r="B40" s="106" t="s">
        <v>50</v>
      </c>
      <c r="C40"/>
      <c r="D40"/>
      <c r="E40" s="106" t="s">
        <v>51</v>
      </c>
      <c r="F40"/>
      <c r="G40"/>
    </row>
    <row r="41" spans="2:7" x14ac:dyDescent="0.25">
      <c r="B41"/>
      <c r="C41"/>
      <c r="D41"/>
      <c r="E41"/>
      <c r="F41"/>
      <c r="G41"/>
    </row>
    <row r="42" spans="2:7" x14ac:dyDescent="0.25">
      <c r="B42"/>
      <c r="C42"/>
      <c r="D42"/>
      <c r="E42"/>
      <c r="F42"/>
      <c r="G42"/>
    </row>
    <row r="43" spans="2:7" x14ac:dyDescent="0.25">
      <c r="B43" s="59" t="s">
        <v>219</v>
      </c>
      <c r="C43"/>
      <c r="D43"/>
      <c r="E43"/>
      <c r="F43"/>
      <c r="G43"/>
    </row>
    <row r="44" spans="2:7" x14ac:dyDescent="0.25">
      <c r="B44" s="59" t="s">
        <v>123</v>
      </c>
      <c r="C44"/>
      <c r="D44"/>
      <c r="E44"/>
      <c r="F44"/>
      <c r="G44"/>
    </row>
    <row r="45" spans="2:7" x14ac:dyDescent="0.25">
      <c r="B45"/>
      <c r="C45"/>
      <c r="D45"/>
      <c r="E45"/>
      <c r="F45"/>
      <c r="G45"/>
    </row>
    <row r="46" spans="2:7" x14ac:dyDescent="0.25">
      <c r="B46"/>
      <c r="C46"/>
      <c r="D46"/>
      <c r="E46"/>
      <c r="F46"/>
      <c r="G46"/>
    </row>
    <row r="47" spans="2:7" x14ac:dyDescent="0.25">
      <c r="B47"/>
      <c r="C47"/>
      <c r="D47"/>
      <c r="E47"/>
      <c r="F47"/>
      <c r="G47"/>
    </row>
    <row r="48" spans="2:7" x14ac:dyDescent="0.25">
      <c r="B48"/>
      <c r="C48"/>
      <c r="D48"/>
      <c r="E48"/>
      <c r="F48"/>
      <c r="G48"/>
    </row>
    <row r="49" spans="2:7" x14ac:dyDescent="0.25">
      <c r="B49"/>
      <c r="C49"/>
      <c r="D49"/>
      <c r="E49"/>
      <c r="F49"/>
      <c r="G49"/>
    </row>
    <row r="50" spans="2:7" x14ac:dyDescent="0.25">
      <c r="B50"/>
      <c r="C50"/>
      <c r="D50"/>
      <c r="E50"/>
      <c r="F50"/>
      <c r="G50"/>
    </row>
    <row r="51" spans="2:7" x14ac:dyDescent="0.25">
      <c r="B51"/>
      <c r="C51"/>
      <c r="D51"/>
      <c r="E51"/>
      <c r="F51"/>
      <c r="G51"/>
    </row>
    <row r="52" spans="2:7" x14ac:dyDescent="0.25">
      <c r="B52"/>
      <c r="C52"/>
      <c r="D52"/>
      <c r="E52"/>
      <c r="F52"/>
      <c r="G52"/>
    </row>
    <row r="53" spans="2:7" x14ac:dyDescent="0.25">
      <c r="B53"/>
      <c r="C53"/>
      <c r="D53"/>
      <c r="E53"/>
      <c r="F53"/>
      <c r="G53"/>
    </row>
    <row r="54" spans="2:7" x14ac:dyDescent="0.25">
      <c r="B54"/>
      <c r="C54"/>
      <c r="D54"/>
      <c r="E54"/>
      <c r="F54"/>
      <c r="G54"/>
    </row>
    <row r="55" spans="2:7" x14ac:dyDescent="0.25">
      <c r="B55"/>
      <c r="C55"/>
      <c r="D55"/>
      <c r="E55"/>
      <c r="F55"/>
      <c r="G55"/>
    </row>
    <row r="56" spans="2:7" x14ac:dyDescent="0.25">
      <c r="B56"/>
      <c r="C56"/>
      <c r="D56"/>
      <c r="E56"/>
      <c r="F56"/>
      <c r="G56"/>
    </row>
    <row r="57" spans="2:7" x14ac:dyDescent="0.25">
      <c r="B57"/>
      <c r="C57"/>
      <c r="D57"/>
      <c r="E57"/>
      <c r="F57"/>
      <c r="G57"/>
    </row>
    <row r="58" spans="2:7" x14ac:dyDescent="0.25">
      <c r="B58"/>
      <c r="C58"/>
      <c r="D58"/>
      <c r="E58"/>
      <c r="F58"/>
      <c r="G58"/>
    </row>
    <row r="59" spans="2:7" x14ac:dyDescent="0.25">
      <c r="B59"/>
      <c r="C59"/>
      <c r="D59"/>
      <c r="E59"/>
      <c r="F59"/>
      <c r="G59"/>
    </row>
    <row r="60" spans="2:7" x14ac:dyDescent="0.25">
      <c r="B60"/>
      <c r="C60"/>
      <c r="D60"/>
      <c r="E60"/>
      <c r="F60"/>
      <c r="G60"/>
    </row>
    <row r="61" spans="2:7" x14ac:dyDescent="0.25">
      <c r="B61"/>
      <c r="C61"/>
      <c r="D61"/>
      <c r="E61"/>
      <c r="F61"/>
      <c r="G61"/>
    </row>
    <row r="62" spans="2:7" x14ac:dyDescent="0.25">
      <c r="B62"/>
      <c r="C62"/>
      <c r="D62"/>
      <c r="E62"/>
      <c r="F62"/>
      <c r="G62"/>
    </row>
    <row r="63" spans="2:7" x14ac:dyDescent="0.25">
      <c r="B63"/>
      <c r="C63"/>
      <c r="D63"/>
      <c r="E63"/>
      <c r="F63"/>
      <c r="G63"/>
    </row>
    <row r="64" spans="2:7" x14ac:dyDescent="0.25">
      <c r="B64"/>
      <c r="C64"/>
      <c r="D64"/>
      <c r="E64"/>
      <c r="F64"/>
      <c r="G64"/>
    </row>
    <row r="65" spans="2:7" x14ac:dyDescent="0.25">
      <c r="B65"/>
      <c r="C65"/>
      <c r="D65"/>
      <c r="E65"/>
      <c r="F65"/>
      <c r="G65"/>
    </row>
  </sheetData>
  <mergeCells count="4">
    <mergeCell ref="B4:G4"/>
    <mergeCell ref="B37:F37"/>
    <mergeCell ref="B38:G38"/>
    <mergeCell ref="F2:G2"/>
  </mergeCells>
  <pageMargins left="0.19685039370078741" right="0.19685039370078741" top="0.19685039370078741" bottom="0.19685039370078741" header="0.31496062992125984" footer="0.31496062992125984"/>
  <pageSetup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249977111117893"/>
  </sheetPr>
  <dimension ref="A2:I32"/>
  <sheetViews>
    <sheetView tabSelected="1" view="pageLayout" zoomScaleNormal="100" workbookViewId="0">
      <selection activeCell="I24" sqref="I24"/>
    </sheetView>
  </sheetViews>
  <sheetFormatPr defaultColWidth="9.140625" defaultRowHeight="12.75" x14ac:dyDescent="0.2"/>
  <cols>
    <col min="1" max="1" width="17" style="144" customWidth="1"/>
    <col min="2" max="2" width="16.85546875" style="144" customWidth="1"/>
    <col min="3" max="3" width="17.85546875" style="144" customWidth="1"/>
    <col min="4" max="4" width="15.5703125" style="144" customWidth="1"/>
    <col min="5" max="5" width="16.140625" style="144" customWidth="1"/>
    <col min="6" max="6" width="15.5703125" style="144" customWidth="1"/>
    <col min="7" max="7" width="16.140625" style="144" customWidth="1"/>
    <col min="8" max="8" width="15.42578125" style="144" customWidth="1"/>
    <col min="9" max="9" width="16.85546875" style="144" customWidth="1"/>
    <col min="10" max="16384" width="9.140625" style="144"/>
  </cols>
  <sheetData>
    <row r="2" spans="1:9" x14ac:dyDescent="0.2">
      <c r="I2" s="173" t="s">
        <v>218</v>
      </c>
    </row>
    <row r="3" spans="1:9" ht="54.6" customHeight="1" x14ac:dyDescent="0.2">
      <c r="H3" s="266" t="s">
        <v>55</v>
      </c>
      <c r="I3" s="266"/>
    </row>
    <row r="4" spans="1:9" ht="33.75" customHeight="1" x14ac:dyDescent="0.2">
      <c r="A4" s="263" t="s">
        <v>169</v>
      </c>
      <c r="B4" s="263"/>
      <c r="C4" s="263"/>
      <c r="D4" s="263"/>
      <c r="E4" s="263"/>
      <c r="F4" s="263"/>
      <c r="G4" s="263"/>
      <c r="H4" s="263"/>
      <c r="I4" s="263"/>
    </row>
    <row r="6" spans="1:9" s="147" customFormat="1" ht="91.5" customHeight="1" x14ac:dyDescent="0.25">
      <c r="A6" s="145" t="s">
        <v>170</v>
      </c>
      <c r="B6" s="145" t="s">
        <v>171</v>
      </c>
      <c r="C6" s="145" t="s">
        <v>172</v>
      </c>
      <c r="D6" s="145" t="s">
        <v>173</v>
      </c>
      <c r="E6" s="145" t="s">
        <v>174</v>
      </c>
      <c r="F6" s="145" t="s">
        <v>175</v>
      </c>
      <c r="G6" s="146" t="s">
        <v>176</v>
      </c>
      <c r="H6" s="146" t="s">
        <v>177</v>
      </c>
      <c r="I6" s="146" t="s">
        <v>178</v>
      </c>
    </row>
    <row r="7" spans="1:9" s="147" customFormat="1" x14ac:dyDescent="0.25">
      <c r="A7" s="148">
        <v>1</v>
      </c>
      <c r="B7" s="148">
        <v>2</v>
      </c>
      <c r="C7" s="148">
        <v>3</v>
      </c>
      <c r="D7" s="148">
        <v>4</v>
      </c>
      <c r="E7" s="148" t="s">
        <v>179</v>
      </c>
      <c r="F7" s="148" t="s">
        <v>180</v>
      </c>
      <c r="G7" s="149">
        <v>7</v>
      </c>
      <c r="H7" s="149" t="s">
        <v>181</v>
      </c>
      <c r="I7" s="149">
        <v>9</v>
      </c>
    </row>
    <row r="8" spans="1:9" x14ac:dyDescent="0.2">
      <c r="A8" s="150">
        <v>1998</v>
      </c>
      <c r="B8" s="151">
        <v>3458</v>
      </c>
      <c r="C8" s="151">
        <v>3173995</v>
      </c>
      <c r="D8" s="151">
        <v>27004</v>
      </c>
      <c r="E8" s="152">
        <f>ROUND(C8/D8,2)</f>
        <v>117.54</v>
      </c>
      <c r="F8" s="153">
        <f>ROUND(D8/B8,1)</f>
        <v>7.8</v>
      </c>
      <c r="G8" s="154">
        <v>5.9400000000000001E-2</v>
      </c>
      <c r="H8" s="155">
        <f>ROUND(C8*G8,2)</f>
        <v>188535.3</v>
      </c>
      <c r="I8" s="155">
        <v>390418.15</v>
      </c>
    </row>
    <row r="9" spans="1:9" x14ac:dyDescent="0.2">
      <c r="A9" s="150">
        <v>1999</v>
      </c>
      <c r="B9" s="151">
        <v>3317</v>
      </c>
      <c r="C9" s="151">
        <v>3871708</v>
      </c>
      <c r="D9" s="151">
        <v>27937</v>
      </c>
      <c r="E9" s="152">
        <f t="shared" ref="E9:E12" si="0">ROUND(C9/D9,2)</f>
        <v>138.59</v>
      </c>
      <c r="F9" s="153">
        <f t="shared" ref="F9:F12" si="1">ROUND(D9/B9,1)</f>
        <v>8.4</v>
      </c>
      <c r="G9" s="154">
        <v>4.6699999999999998E-2</v>
      </c>
      <c r="H9" s="155">
        <f>ROUND(C9*G9,2)</f>
        <v>180808.76</v>
      </c>
      <c r="I9" s="155">
        <v>365642.64</v>
      </c>
    </row>
    <row r="10" spans="1:9" x14ac:dyDescent="0.2">
      <c r="A10" s="150">
        <v>2000</v>
      </c>
      <c r="B10" s="151">
        <v>3308</v>
      </c>
      <c r="C10" s="151">
        <v>4041681</v>
      </c>
      <c r="D10" s="151">
        <v>28634</v>
      </c>
      <c r="E10" s="152">
        <f t="shared" si="0"/>
        <v>141.15</v>
      </c>
      <c r="F10" s="153">
        <f t="shared" si="1"/>
        <v>8.6999999999999993</v>
      </c>
      <c r="G10" s="154">
        <v>4.1599999999999998E-2</v>
      </c>
      <c r="H10" s="155">
        <f>ROUND(C10*G10,2)</f>
        <v>168133.93</v>
      </c>
      <c r="I10" s="155">
        <v>331394.56</v>
      </c>
    </row>
    <row r="11" spans="1:9" x14ac:dyDescent="0.2">
      <c r="A11" s="150">
        <v>2001</v>
      </c>
      <c r="B11" s="151">
        <v>3440</v>
      </c>
      <c r="C11" s="151">
        <v>4444905</v>
      </c>
      <c r="D11" s="151">
        <v>30125</v>
      </c>
      <c r="E11" s="152">
        <f t="shared" si="0"/>
        <v>147.55000000000001</v>
      </c>
      <c r="F11" s="153">
        <f t="shared" si="1"/>
        <v>8.8000000000000007</v>
      </c>
      <c r="G11" s="154">
        <v>3.8899999999999997E-2</v>
      </c>
      <c r="H11" s="155">
        <f>ROUND(C11*G11,2)</f>
        <v>172906.8</v>
      </c>
      <c r="I11" s="155">
        <v>332489.71000000002</v>
      </c>
    </row>
    <row r="12" spans="1:9" x14ac:dyDescent="0.2">
      <c r="A12" s="150">
        <v>2002</v>
      </c>
      <c r="B12" s="151">
        <v>3664</v>
      </c>
      <c r="C12" s="151">
        <v>4972295</v>
      </c>
      <c r="D12" s="151">
        <v>31677</v>
      </c>
      <c r="E12" s="152">
        <f t="shared" si="0"/>
        <v>156.97</v>
      </c>
      <c r="F12" s="153">
        <f t="shared" si="1"/>
        <v>8.6</v>
      </c>
      <c r="G12" s="154">
        <v>3.7600000000000001E-2</v>
      </c>
      <c r="H12" s="155">
        <f>ROUND(C12*G12,2)</f>
        <v>186958.29</v>
      </c>
      <c r="I12" s="155">
        <v>352806.58</v>
      </c>
    </row>
    <row r="13" spans="1:9" s="162" customFormat="1" x14ac:dyDescent="0.2">
      <c r="A13" s="156" t="s">
        <v>116</v>
      </c>
      <c r="B13" s="157"/>
      <c r="C13" s="157"/>
      <c r="D13" s="157"/>
      <c r="E13" s="158"/>
      <c r="F13" s="159"/>
      <c r="G13" s="160"/>
      <c r="H13" s="161"/>
      <c r="I13" s="161">
        <f>SUM(I8:I12)</f>
        <v>1772751.6400000001</v>
      </c>
    </row>
    <row r="14" spans="1:9" ht="37.5" customHeight="1" x14ac:dyDescent="0.2">
      <c r="A14" s="264" t="s">
        <v>182</v>
      </c>
      <c r="B14" s="264"/>
      <c r="C14" s="264"/>
      <c r="D14" s="264"/>
      <c r="E14" s="264"/>
      <c r="F14" s="264"/>
      <c r="G14" s="264"/>
      <c r="H14" s="264"/>
      <c r="I14" s="264"/>
    </row>
    <row r="15" spans="1:9" x14ac:dyDescent="0.2">
      <c r="A15" s="163" t="s">
        <v>183</v>
      </c>
    </row>
    <row r="17" spans="1:5" x14ac:dyDescent="0.2">
      <c r="A17" s="188" t="s">
        <v>220</v>
      </c>
    </row>
    <row r="18" spans="1:5" ht="30.75" customHeight="1" x14ac:dyDescent="0.2">
      <c r="A18" s="263" t="s">
        <v>184</v>
      </c>
      <c r="B18" s="263"/>
      <c r="C18" s="263"/>
      <c r="D18" s="263"/>
    </row>
    <row r="20" spans="1:5" ht="38.25" x14ac:dyDescent="0.2">
      <c r="A20" s="145"/>
      <c r="B20" s="145" t="s">
        <v>185</v>
      </c>
      <c r="C20" s="145" t="s">
        <v>186</v>
      </c>
      <c r="D20" s="145" t="s">
        <v>187</v>
      </c>
    </row>
    <row r="21" spans="1:5" s="162" customFormat="1" x14ac:dyDescent="0.2">
      <c r="A21" s="164" t="s">
        <v>120</v>
      </c>
      <c r="B21" s="165">
        <f>(B8+B9+B10+B11+B12)/5</f>
        <v>3437.4</v>
      </c>
      <c r="C21" s="166">
        <f>D21/B21/12</f>
        <v>42.977047574717325</v>
      </c>
      <c r="D21" s="165">
        <f>I13</f>
        <v>1772751.6400000001</v>
      </c>
    </row>
    <row r="22" spans="1:5" x14ac:dyDescent="0.2">
      <c r="A22" s="167" t="s">
        <v>188</v>
      </c>
      <c r="B22" s="168"/>
      <c r="C22" s="168"/>
      <c r="D22" s="168"/>
    </row>
    <row r="23" spans="1:5" s="163" customFormat="1" ht="102" x14ac:dyDescent="0.2">
      <c r="A23" s="169" t="s">
        <v>189</v>
      </c>
      <c r="B23" s="189">
        <f>D23/C23/12</f>
        <v>1457.6908730429943</v>
      </c>
      <c r="C23" s="171">
        <f>C21</f>
        <v>42.977047574717325</v>
      </c>
      <c r="D23" s="170">
        <v>751767</v>
      </c>
    </row>
    <row r="24" spans="1:5" s="163" customFormat="1" ht="63.75" x14ac:dyDescent="0.2">
      <c r="A24" s="169" t="s">
        <v>190</v>
      </c>
      <c r="B24" s="189">
        <f>(D24/C24/12)-1</f>
        <v>1978.7091269570058</v>
      </c>
      <c r="C24" s="171">
        <f>C21</f>
        <v>42.977047574717325</v>
      </c>
      <c r="D24" s="170">
        <f>D21-D23</f>
        <v>1020984.6400000001</v>
      </c>
    </row>
    <row r="25" spans="1:5" ht="39.75" customHeight="1" x14ac:dyDescent="0.2">
      <c r="A25" s="265" t="s">
        <v>191</v>
      </c>
      <c r="B25" s="265"/>
      <c r="C25" s="265"/>
      <c r="D25" s="265"/>
    </row>
    <row r="26" spans="1:5" ht="9" customHeight="1" x14ac:dyDescent="0.2">
      <c r="B26" s="187"/>
    </row>
    <row r="27" spans="1:5" hidden="1" x14ac:dyDescent="0.2"/>
    <row r="28" spans="1:5" ht="15.75" x14ac:dyDescent="0.25">
      <c r="A28" s="106" t="s">
        <v>50</v>
      </c>
      <c r="B28" s="106"/>
      <c r="C28" s="172"/>
      <c r="D28" s="106" t="s">
        <v>51</v>
      </c>
      <c r="E28" s="6"/>
    </row>
    <row r="31" spans="1:5" x14ac:dyDescent="0.2">
      <c r="A31" s="59" t="s">
        <v>122</v>
      </c>
    </row>
    <row r="32" spans="1:5" x14ac:dyDescent="0.2">
      <c r="A32" s="59" t="s">
        <v>192</v>
      </c>
    </row>
  </sheetData>
  <mergeCells count="5">
    <mergeCell ref="A4:I4"/>
    <mergeCell ref="A14:I14"/>
    <mergeCell ref="A18:D18"/>
    <mergeCell ref="A25:D25"/>
    <mergeCell ref="H3:I3"/>
  </mergeCells>
  <pageMargins left="0.70866141732283472" right="0.70866141732283472" top="0.19685039370078741" bottom="0.19685039370078741" header="0.31496062992125984" footer="0.31496062992125984"/>
  <pageSetup paperSize="9" scale="70" orientation="landscape"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1_pielikums_TPL</vt:lpstr>
      <vt:lpstr>2_pielikums_infrastrukt</vt:lpstr>
      <vt:lpstr>3_pielikums_VSAC_Covid</vt:lpstr>
      <vt:lpstr>4_pielikums_VSAC_krajumu_papild</vt:lpstr>
      <vt:lpstr>5_pielikums_VSAC_atlidziba</vt:lpstr>
      <vt:lpstr>6_pielikumsST_spriedums</vt:lpstr>
      <vt:lpstr>'2_pielikums_infrastrukt'!Print_Titles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2020-11-05T07:59:49Z</dcterms:modified>
</cp:coreProperties>
</file>