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1E-parakstamie_dokumenti_2021\1.2_10_3_PPA_Dienesta_izveide_prec_24022021\"/>
    </mc:Choice>
  </mc:AlternateContent>
  <xr:revisionPtr revIDLastSave="0" documentId="13_ncr:1_{08641A16-B994-4DDD-9337-0902BF47A1A3}" xr6:coauthVersionLast="46" xr6:coauthVersionMax="46" xr10:uidLastSave="{00000000-0000-0000-0000-000000000000}"/>
  <bookViews>
    <workbookView xWindow="-120" yWindow="-120" windowWidth="29040" windowHeight="15840" tabRatio="500" activeTab="1" xr2:uid="{00000000-000D-0000-FFFF-FFFF00000000}"/>
  </bookViews>
  <sheets>
    <sheet name="Budzeta apr" sheetId="1" r:id="rId1"/>
    <sheet name="paskaidrojumi budzetam" sheetId="2" r:id="rId2"/>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7" i="1" l="1"/>
  <c r="F25" i="1" s="1"/>
  <c r="I25" i="1"/>
  <c r="H25" i="1"/>
  <c r="G25" i="1"/>
  <c r="H24" i="1"/>
  <c r="G24" i="1"/>
  <c r="F24" i="1"/>
  <c r="F12" i="1" s="1"/>
  <c r="I22" i="1"/>
  <c r="H22" i="1"/>
  <c r="G22" i="1"/>
  <c r="F15" i="1"/>
  <c r="I14" i="1"/>
  <c r="H14" i="1"/>
  <c r="G14" i="1"/>
  <c r="F14" i="1"/>
  <c r="I12" i="1"/>
  <c r="H12" i="1"/>
  <c r="G12" i="1"/>
  <c r="I8" i="1"/>
  <c r="H8" i="1"/>
  <c r="G8" i="1"/>
  <c r="F8" i="1"/>
  <c r="I7" i="1"/>
  <c r="I10" i="1" s="1"/>
  <c r="I9" i="1" s="1"/>
  <c r="H7" i="1"/>
  <c r="H5" i="1" s="1"/>
  <c r="G7" i="1"/>
  <c r="G10" i="1" s="1"/>
  <c r="G9" i="1" s="1"/>
  <c r="F7" i="1"/>
  <c r="F5" i="1"/>
  <c r="I30" i="1" l="1"/>
  <c r="G4" i="1"/>
  <c r="G30" i="1" s="1"/>
  <c r="F10" i="1"/>
  <c r="F9" i="1" s="1"/>
  <c r="G5" i="1"/>
  <c r="H10" i="1"/>
  <c r="I5" i="1"/>
  <c r="I4" i="1" s="1"/>
  <c r="F22" i="1"/>
  <c r="H9" i="1" l="1"/>
  <c r="H4" i="1"/>
  <c r="H30" i="1" s="1"/>
  <c r="F4" i="1"/>
  <c r="F30" i="1" s="1"/>
</calcChain>
</file>

<file path=xl/sharedStrings.xml><?xml version="1.0" encoding="utf-8"?>
<sst xmlns="http://schemas.openxmlformats.org/spreadsheetml/2006/main" count="72" uniqueCount="58">
  <si>
    <t xml:space="preserve"> Pedagoģiski psiholoģiskā atbalsta dienesta budžeta aprēķins, 2021.-2024.gadam, EUR </t>
  </si>
  <si>
    <t>EKK</t>
  </si>
  <si>
    <t>Pozīcija</t>
  </si>
  <si>
    <t>Vienības</t>
  </si>
  <si>
    <t>Vienas vienības izmaksas</t>
  </si>
  <si>
    <t>2021.gads</t>
  </si>
  <si>
    <t>2022.gads</t>
  </si>
  <si>
    <t>2023.gads</t>
  </si>
  <si>
    <t>2024.gads</t>
  </si>
  <si>
    <t>Atlīdzība</t>
  </si>
  <si>
    <t>Atalgojums</t>
  </si>
  <si>
    <t>Mēnešalga</t>
  </si>
  <si>
    <t>Piemaksas, prēmijas, naudas balvas</t>
  </si>
  <si>
    <t>Atalgojums fiziskām personām uz tiesiskās attiecības regulējošu dokumentu pamata</t>
  </si>
  <si>
    <t>Darba devēja valsts sociālās apdrošināšanas obligātās iemaksas, pabalsti un kompensācijas</t>
  </si>
  <si>
    <t>Darba devēja valsts sociālās apdrošināšanas obligātās iemaksas 23,59%</t>
  </si>
  <si>
    <t>Darba devēja pabalsti, kompensācijas un citi maksājumi</t>
  </si>
  <si>
    <t>Preces un pakalpojumi</t>
  </si>
  <si>
    <t>Ārvalstu mācību, darba un dienesta komandējumi, darba braucieni</t>
  </si>
  <si>
    <t>Pakalpojumi</t>
  </si>
  <si>
    <t>Izdevumi par sakaru pakalpojumiem</t>
  </si>
  <si>
    <t>Izdevumi par komunālajiem pakalpojumiem</t>
  </si>
  <si>
    <t>Dažādi pakalpojumi</t>
  </si>
  <si>
    <t>Remontdarbi un iestāžu uzturēšanas pakalpojumi</t>
  </si>
  <si>
    <t>Informācijas tehnoloģiju pakalpojumi</t>
  </si>
  <si>
    <t>Īre un noma</t>
  </si>
  <si>
    <t>Pārējie pakalpojumi</t>
  </si>
  <si>
    <t>Krājumi, materiāli, eneroresursi, preces, biroja preces
 un inventārs</t>
  </si>
  <si>
    <t>Izdevumi par dažādām precēm un inventāru</t>
  </si>
  <si>
    <t>Iestāžu uzturēšanas materiāli un preces</t>
  </si>
  <si>
    <t>Pamatkapitāla veidošana</t>
  </si>
  <si>
    <t xml:space="preserve">Nemateriālie ieguldījumi </t>
  </si>
  <si>
    <t>Pamatlīdzekļi</t>
  </si>
  <si>
    <t>Datortehnika, sakaru un cita biroja tehnika</t>
  </si>
  <si>
    <t>Pārējie iepriekš neklasificētie pamatlīdzekļi</t>
  </si>
  <si>
    <t>KOPĀ</t>
  </si>
  <si>
    <t>Budžeta paskaidrojumi Pedagoģiski psiholoģiskā atbalsta dienesta budžetam 2021.-2024.gadam</t>
  </si>
  <si>
    <t>Piemaksas, prēmijas un naudas balvas aprēķinātas 2021.gadā 5% apmērā un turpmākos gados 5,4167% apmērā no plānotā mēnešalgas apmēra un ietver piemaksas darbiniekiem par virsstundu darbu (1142), piemaksas par personisko darba ieguldījumu un darba kvalitāti (1146), piemaksas par papildu darbu (1147), kā arī prēmijas un naudas balvas (1148)
2021.gadam - 323731*0,05 = 16187 EUR
2022.gadam un turpmākiem gadiem - 425991*0,054167 = 23075 EUR</t>
  </si>
  <si>
    <t>Ietver atalgojumu tiem speciālistiem (ārstiem, logopēdiem, psihologiem, speciāliem pedagogiem), kuri papildus Dienesta štata darbiniekiem nodarbināti valsts pedagoģiski medicīniskās komisijas darbā uz uzņēmuma līguma pamata. Atalgojuma budžets uz uzņēmuma līguma pamata piesaistītajiem speciālistiem ir 2304 EUR mēnesī, pieņemot, ka:
(a) mēneša laikā tiek organizētas vidēji 8 Valsts pedagoģiski medicīniskās komisijas sēdes, 
(b) katrā sēdē ir iesaistīti trīs speciālisti uz uzņēmuma līguma pamata,
(c) katra komisijas sēde ilgst 6 stundas,
(d) katra uz uzņēmuma līguma piesaistītā speciālista stundas likme pirms nodokļu nomaksas ir 16 EUR/h
Tādējādi vienam mēnesim plānotais atalgojums valsts pedagoģiski medicīniskās komisijas darbā uz uzņēmuma līguma pamata iesaistītajiem speciālistiem ir 3 personas*6h*16EUR/h*8sēdes=2304 EUR/mēn. 
2021.gadam – 9 mēneši * 2304 EUR/mēn.
2022.gadam un turpmākiem gadiem - 12 mēneši * 2304 EUR/mēn.</t>
  </si>
  <si>
    <t>Darba devēja valsts sociālās apdrošināšanas obligātās iemaksas</t>
  </si>
  <si>
    <t>Ieter darba devēja valsts sociālās apdrošināšanas obligātās iemaksas 23,59% apmērā no plānotā izmaksājamā atalgojuma un no darba devēja pabalstiem un kompensācijām, no kuriem aprēķina iedzīvotāju ienākuma nodokli un valsts sociālās apdrošināšanas obligātās iemaksas (1221)
2021.gadam - (323731 EUR mēnešalgām + 16187 EUR piemaksām, prēmijām un naudas balvām + 20736 EUR atalgojumam fiziskām personām uz tiesiskās attiecības regulējošu dokumentu pamata + 7194 EUR atvaļinājuma pabalstiem un slimības naudām)*0,2359 = 86775 EUR
2022.gadam un turpmākiem gadiem - (425991 EUR mēnešalgām + 23075 EUR piemaksām, prēmijām un naudas balvām + 27648 EUR atalgojumam fiziskām personām uz tiesiskās attiecības regulējošu dokumentu pamata + 5325 EUR atvaļinājuma pabalstiem un slimības naudām)*0,2359 = 113713 EUR</t>
  </si>
  <si>
    <r>
      <rPr>
        <sz val="11"/>
        <color rgb="FF000000"/>
        <rFont val="Calibri"/>
        <family val="2"/>
        <charset val="186"/>
      </rPr>
      <t xml:space="preserve">Aprēķinā ietverts: 
</t>
    </r>
    <r>
      <rPr>
        <u/>
        <sz val="11"/>
        <color rgb="FF000000"/>
        <rFont val="Calibri"/>
        <family val="2"/>
        <charset val="186"/>
      </rPr>
      <t>Darba devēja pabalsti un kompensācijas, no kuriem aprēķina iedzīvotāju ienākuma nodokli un valsts sociālās apdrošināšanas obligātās iemaksas</t>
    </r>
    <r>
      <rPr>
        <sz val="11"/>
        <color rgb="FF000000"/>
        <rFont val="Calibri"/>
        <family val="2"/>
        <charset val="186"/>
      </rPr>
      <t xml:space="preserve"> (1221) - atvaļinājuma pabalsti un slimības nauda, kas aprēķināta 20% apmērā no mēnešalgas vienam mēnesim 2021.gadam un 15% apmērā no mēnešalgas vienam mēnesim 2022.gadā un turpmākos gados
2021.gadā – 7194 EUR = 323731 EUR/9mēn./5
2022.gadā un turpmākos gados - 5325 EUR = 425991 EUR/12 mēn.*0,15
</t>
    </r>
    <r>
      <rPr>
        <u/>
        <sz val="11"/>
        <color rgb="FF000000"/>
        <rFont val="Calibri"/>
        <family val="2"/>
        <charset val="186"/>
      </rPr>
      <t xml:space="preserve">Darba devēja izdevumi veselības, dzīvības un nelaimes gadījumu apdrošināšanai </t>
    </r>
    <r>
      <rPr>
        <sz val="11"/>
        <color rgb="FF000000"/>
        <rFont val="Calibri"/>
        <family val="2"/>
        <charset val="186"/>
      </rPr>
      <t>(1227), rēķinot 213,43 EUR gadā uz vienu darbinieku jeb 3842 EUR kopā (213,43 EUR * 18 darbinieki)
Kopējie izdevumi darba devēja pabalstiem, kompensācijām un citiem maksājumiem ir:
2021.gadam – 7194 EUR + 3842 EUR = 11036 EUR
2022.gadam un turpmākiem gadiem - 5325 EUR + 3842 EUR = 9167 EUR</t>
    </r>
  </si>
  <si>
    <t>Ietver dienas naudu (2121) un pārējos ārvalstu komandējumu un darba braucienu izdevumus (2122), paredzot vidēji 900 EUR vienam komandējumam un 3 komandējumus 2021.gadā (900EUR * 3 = 2700 EUR) un 2 komandējumus 2022.gadā un turpmākos gados (900 EUR * 2 = 1800 EUR)</t>
  </si>
  <si>
    <t>Izdevumi par sakaru izdevumiem</t>
  </si>
  <si>
    <t>Iekļauti stacionāro tālruņa sakaru, mobilo sakaru un interneta abonēšanas izdevumi, paredzot 350 EUR/mēn.
2021.gadam - 350 EUR/mēn.* 9 mēn. = 3150 EUR
2022.gadam un turpmākiem gadiem - 350 EUR/mēn. *12 mēn. = 4200 EUR</t>
  </si>
  <si>
    <t>Iekļauti izdevumi par siltumenerģiju, ūdensapgādi un kanalizāciju, elektroenerģiju un atkritumu savākšanu atbilstoši VAS Valsts nekustamie īpašumi provizoriskai aplēsei par komunālajiem izdevumiem biroja telpām Meierovica bulv.14 650,5 m2 platībā, paredzot 700 EUR/mēn. vasaras periodā un 1400 EUR/mēn. ziemas mēnešos. Sekojoši kopējie izdevumi:
2021.gadā - 1400 EUR*2 mēn.+ 700 EUR*5 mēn + 1050 EUR *2 mēn. (aprīlis, okobris) = 8400 EUR
2022.gadā un turpmākos gados - 1400 EUR*5 mēn. + 700*5 mēn.+ 1050 EUR*2 mēn= 12600 EUR</t>
  </si>
  <si>
    <r>
      <rPr>
        <sz val="11"/>
        <color rgb="FF000000"/>
        <rFont val="Calibri"/>
        <family val="2"/>
        <charset val="186"/>
      </rPr>
      <t xml:space="preserve">Iekļautas šādas izmaksas:
</t>
    </r>
    <r>
      <rPr>
        <u/>
        <sz val="11"/>
        <color rgb="FF000000"/>
        <rFont val="Calibri"/>
        <family val="2"/>
        <charset val="186"/>
      </rPr>
      <t xml:space="preserve">Izdevumi par profesionālās darbības pakalpojumiem </t>
    </r>
    <r>
      <rPr>
        <sz val="11"/>
        <color rgb="FF000000"/>
        <rFont val="Calibri"/>
        <family val="2"/>
        <charset val="186"/>
      </rPr>
      <t xml:space="preserve">(2232) - ietver izmaksas par multimodālās agrīnās intervences programmas Stop 4-7 īstenošanu 300000 EUR apmērā ik gadu, kā arī izdevumus citu agrīnās prevencijas pakalpojumu un bērnu attīstības risku novērtēšanas sistēmas attīstīšanai 60000 EUR apmērā 2021.gadam, 15399 EUR apmērā 2022.gadam un 15699 EUR apmērā 2023.gadam un turpmākiem gadiem
</t>
    </r>
    <r>
      <rPr>
        <u/>
        <sz val="11"/>
        <color rgb="FF000000"/>
        <rFont val="Calibri"/>
        <family val="2"/>
        <charset val="186"/>
      </rPr>
      <t xml:space="preserve">Normatīvajos aktos noteiktie veselības un fiziskās sagatavotības pārbaudes izdevumi </t>
    </r>
    <r>
      <rPr>
        <sz val="11"/>
        <color rgb="FF000000"/>
        <rFont val="Calibri"/>
        <family val="2"/>
        <charset val="186"/>
      </rPr>
      <t xml:space="preserve">(2234), paredzot 30 EUR 2021.gadā katram darbiniekam obligātās veselības pārbaudes veikšanai (30 EUR*18 pers.=540 EUR)
</t>
    </r>
    <r>
      <rPr>
        <u/>
        <sz val="11"/>
        <color rgb="FF000000"/>
        <rFont val="Calibri"/>
        <family val="2"/>
        <charset val="186"/>
      </rPr>
      <t>Izdevumi par saņemtajiem mācību pakalpojumiem</t>
    </r>
    <r>
      <rPr>
        <sz val="11"/>
        <color rgb="FF000000"/>
        <rFont val="Calibri"/>
        <family val="2"/>
        <charset val="186"/>
      </rPr>
      <t xml:space="preserve"> (2235) 1000 eur apmērā ik gadu
</t>
    </r>
    <r>
      <rPr>
        <u/>
        <sz val="11"/>
        <color rgb="FF000000"/>
        <rFont val="Calibri"/>
        <family val="2"/>
        <charset val="186"/>
      </rPr>
      <t xml:space="preserve">Pārējie neklasificētie pakalpojumi </t>
    </r>
    <r>
      <rPr>
        <sz val="11"/>
        <color rgb="FF000000"/>
        <rFont val="Calibri"/>
        <family val="2"/>
        <charset val="186"/>
      </rPr>
      <t>(2239), paredzot 100 EUR 2021.gadā
Kopējie izdevumi dažādiem pakalpojumiem:
2021.gadam - 360000 EUR + 540 EUR + 1000 EUR + 100 EUR = 361640 EUR
2022.gadam - 315399 EUR + 1000 EUR = 316399 EUR
2023.gadam un turpmākiem gadiem - 315699 EUR + 1000 EUR = 316699 EUR</t>
    </r>
  </si>
  <si>
    <t>Remontdarbi un iestāžu uzturēšanas pakalpojumi (izņemot kapitālo remontu)</t>
  </si>
  <si>
    <r>
      <rPr>
        <sz val="11"/>
        <color rgb="FF000000"/>
        <rFont val="Calibri"/>
        <family val="2"/>
        <charset val="186"/>
      </rPr>
      <t xml:space="preserve">Iekļautas šādas izmaksas:
</t>
    </r>
    <r>
      <rPr>
        <u/>
        <sz val="11"/>
        <color rgb="FF000000"/>
        <rFont val="Calibri"/>
        <family val="2"/>
        <charset val="186"/>
      </rPr>
      <t>Ēku, būvju un telpu būvdarbi</t>
    </r>
    <r>
      <rPr>
        <sz val="11"/>
        <color rgb="FF000000"/>
        <rFont val="Calibri"/>
        <family val="2"/>
        <charset val="186"/>
      </rPr>
      <t xml:space="preserve"> (2241) - 2021.gadā izmaksas par kosmētiskā remonta veikšanu 296,4 m2 platībā, paredzot 20 EUR/m2, t.i. 5928 EUR kopā 
</t>
    </r>
    <r>
      <rPr>
        <u/>
        <sz val="11"/>
        <color rgb="FF000000"/>
        <rFont val="Calibri"/>
        <family val="2"/>
        <charset val="186"/>
      </rPr>
      <t xml:space="preserve">Iekārtas, inventāra un aparatūras remonts, tehniskā apkalpošana </t>
    </r>
    <r>
      <rPr>
        <sz val="11"/>
        <color rgb="FF000000"/>
        <rFont val="Calibri"/>
        <family val="2"/>
        <charset val="186"/>
      </rPr>
      <t xml:space="preserve">(2243), paredzot tam 100 EUR ik gadu
</t>
    </r>
    <r>
      <rPr>
        <u/>
        <sz val="11"/>
        <color rgb="FF000000"/>
        <rFont val="Calibri"/>
        <family val="2"/>
        <charset val="186"/>
      </rPr>
      <t>Nekustamā īpašuma uzturēšana</t>
    </r>
    <r>
      <rPr>
        <sz val="11"/>
        <color rgb="FF000000"/>
        <rFont val="Calibri"/>
        <family val="2"/>
        <charset val="186"/>
      </rPr>
      <t xml:space="preserve"> (2244), paredzot ikdienas telpu uzkopšanas izdevumus 0,762 EUR/m2 mēnesī, kā arī parketa, linoleja vaskošanu, karnīžu un logu tīrīšanu reizi gadā. Tādējādi izdevumi par nekustāmā īpašuma uzturēšanu:
2021.gadā – 4351,66 EUR = (0,762EUR/m2*296,4 m2*3 mēn.)+ (0,762 EUR/m2*650,5m2*6 mēn.)+700 EUR
2022.gadā un turpmākos gados - 7128,17 EUR = (0,762 EUR/m2* 650,5m2*12 mēn.)+1180 EUR
</t>
    </r>
    <r>
      <rPr>
        <u/>
        <sz val="11"/>
        <color rgb="FF000000"/>
        <rFont val="Calibri"/>
        <family val="2"/>
        <charset val="186"/>
      </rPr>
      <t xml:space="preserve">Tādējādi kopējie izdevumi par remontdarbiem un iestādes uzturēšanas pakalpojumiem ir:
</t>
    </r>
    <r>
      <rPr>
        <sz val="11"/>
        <color rgb="FF000000"/>
        <rFont val="Calibri"/>
        <family val="2"/>
        <charset val="186"/>
      </rPr>
      <t>2021.gadā - 5928 EUR + 100 EUR + 4351,66 EUR = 10379,66 EUR
2022.gadā un turpmākos gados - 100 EUR + 7128,17 EUR = 7228,17 EUR</t>
    </r>
  </si>
  <si>
    <t>Ietver izmaksas par IT infrastruktūras uzturēšanu un apkalpošanu un nekapitalizējamus izdevumus par informācijas tehnoloģiju pakalpojumiem - datortīkla apkalpošana 19 EUR/mēn. par vienu darba staciju, servera noma 65 EUR/mēn., pedagoģiski medicīnisko komisiju vienotās informācijas sistēmas apkalpošana 129 EUR/mēn., hostinga izmaksas 60 EUR/gadā, citi izdevumi 200 EUR/gadā.  Tādējādi kopējie izdevumi:
2021.gadam - 3173 EUR (19EUR/mēn.*167 mēn.) + 585 EUR (65 EUR/mēn.*9 mēn.) + 1161 (129 EUR/mēn.*9 mēn.) + 60 EUR + 200 EUR = 5179 EUR
2022.gadam un turpmākiem gadiem - 4104 EUR (19EUR/mēn.*18 darba stac.*12 mēn.) + 780 EUR (65 EUR/mēn.*12mēn.) + 1548 (129 EUR/mēn.*12mēn.) + 60 EUR + 200 EUR = 6692 EUR</t>
  </si>
  <si>
    <t>Ietverti izdevumi par Dienesta biroja telpu nomu no VAS Valsts nekustamie īpašumi Meierovica bulv.14 650,5 m2 platībā (Ēku, telpu īre un noma (2261)). Biroja telpām nepieciešamā platība plānota, paredzot, ka jau tuvākā gada laikā Dienestā līdztekus valsts budžeta finansētajiem agrīnās prevencijas pakalpojumiem tiks attīstīti arī inovatīvi atbalsta pakalpojumi ģimenēm ar bērniem, piesaistot ES fondu finansējumu 2021.-2027.gada periodam. Tādējādi Dienestā nodarbināto skaits palielināsies par vēl vismaz 17 personām. Izmaksas par vienu m2 - 3,832 EUR/m2 + 21% PVN, kopējās izmaksas vienam mēnesim - 2493,22 EUR +21%PVN = 3016,80 EUR Salīdzinājumam: biroja telpu noma brīvajā tirgū svārstās robežās no 6 EUR līdz 14 EUR/m2 +PVN 21%, turklāt jāņem vērā, ka ne vienmēr telpas par zemāko cenu tirgū ir pielāgotas piekļūšanai personām ratiņkrēslā. Tādējādi Dienesta vajadzībām paredzētās telpas Meierovica bulvārī 14 uzskatāmas par atbilstošākām, kas nodrošina 2016.gada 12.jūlija MK ieteikumu nr.2 "Vienotās prasības valsts pārvaldes iestāžu biroju ēkām un telpu grupām" ievērošanu.
Ņemot vērā, ka 2021.gada laikā visa plānotā biroja telpu platība netiks izmantota un daļā telpu tiks veiks vēl remonts, izmaksas par telpu nomu pilnā apmērā netiks aprēķinātas. Līdz ar to telpu nomas izdevumi plānoti:
2021.gadam - 296,4 m2* 3,832 EUR/m2*1,21 PVN * 3 mēn. +3016,80 EUR * 6 mēn. = 22223,77 EUR
2022.gadam un turpmākiem gadiem - 3016,80 EUR *12 mēn. = 38694,82</t>
  </si>
  <si>
    <t>Ietver izmaksas par zinātniskās pētniecības darbu izpildi (2273) 12092 EUR apmērā 2021.gadā ar agrīnās prevencijas sistēmas attīstību un jaunu prevencijas pakalpojumu veidošanu saistītu jautājumu izpētei</t>
  </si>
  <si>
    <r>
      <rPr>
        <sz val="11"/>
        <color rgb="FF000000"/>
        <rFont val="Calibri"/>
        <family val="2"/>
        <charset val="186"/>
      </rPr>
      <t xml:space="preserve">Iekļautas šādas izmaksas:
</t>
    </r>
    <r>
      <rPr>
        <u/>
        <sz val="11"/>
        <color rgb="FF000000"/>
        <rFont val="Calibri"/>
        <family val="2"/>
        <charset val="186"/>
      </rPr>
      <t>Biroja preces</t>
    </r>
    <r>
      <rPr>
        <sz val="11"/>
        <color rgb="FF000000"/>
        <rFont val="Calibri"/>
        <family val="2"/>
        <charset val="186"/>
      </rPr>
      <t xml:space="preserve"> (2311) - kancelejas preces, papīrs un printeriem un multifunkcionālai iekārtai nepieciešamais toneris, rēķinot 100 EUR/mēn. jeb:
2021.gadā - 100 EUR/mēn.*9 mēn. = 900 EUR
2022.gadā un turpmākos gados - 100 EUR/mēn.*12 mēn. = 1200 EUR
</t>
    </r>
    <r>
      <rPr>
        <u/>
        <sz val="11"/>
        <color rgb="FF000000"/>
        <rFont val="Calibri"/>
        <family val="2"/>
        <charset val="186"/>
      </rPr>
      <t xml:space="preserve">Inventārs </t>
    </r>
    <r>
      <rPr>
        <sz val="11"/>
        <color rgb="FF000000"/>
        <rFont val="Calibri"/>
        <family val="2"/>
        <charset val="186"/>
      </rPr>
      <t xml:space="preserve">(2312) - telefona aparāti, krēsli klientiem un cits līdzīga veida inventārs, rēķinot tam:
2021.gadā - 5800 EUR (nepieciešami vismaz 30 klientu krēsli katrs apm.40 EUR vērtībā + 18 telefona aparāti katrs apm. 40 EUR vērtībā + 18 biroja krēsli katrs apm.110 EUR vērtībā + apgaismojums 20 telpām apm. 80 EUR vērtībā katrai + 300 EUR citam inventāram)
2022.gadā un turpmākos gados - 300 EUR
</t>
    </r>
    <r>
      <rPr>
        <u/>
        <sz val="11"/>
        <color rgb="FF000000"/>
        <rFont val="Calibri"/>
        <family val="2"/>
        <charset val="186"/>
      </rPr>
      <t>Darba aizsardzības līdzekļi</t>
    </r>
    <r>
      <rPr>
        <sz val="11"/>
        <color rgb="FF000000"/>
        <rFont val="Calibri"/>
        <family val="2"/>
        <charset val="186"/>
      </rPr>
      <t xml:space="preserve"> (2313) - iekļauta sejas masku un citu individuālo aizsardzības līdzekļu iegāde, lai nodrošinātu klientu apkalpošanu Covid-19 pandēmijas apstākļos, paredzot tam:
2021.gadā - 400 EUR
2022.gadā - 300 EUR
</t>
    </r>
    <r>
      <rPr>
        <u/>
        <sz val="11"/>
        <color rgb="FF000000"/>
        <rFont val="Calibri"/>
        <family val="2"/>
        <charset val="186"/>
      </rPr>
      <t>Izdevumi par precēm iestādes sabiedrisko aktivitāšu īstenošanai</t>
    </r>
    <r>
      <rPr>
        <sz val="11"/>
        <color rgb="FF000000"/>
        <rFont val="Calibri"/>
        <family val="2"/>
        <charset val="186"/>
      </rPr>
      <t xml:space="preserve"> (2314) - iekļauti izdevumi Dienesta reprezentācijas un stila materiālu izgatavošanai, izdevumi speciālistu semināru organizēšanai Dienesta telpās un citi līdzīga rakstura izdevumi, rēķinot tam :
2021.gadā - 1500 EUR
2022.gadā un turpmākos gados - 1500 EUR
</t>
    </r>
    <r>
      <rPr>
        <u/>
        <sz val="11"/>
        <color rgb="FF000000"/>
        <rFont val="Calibri"/>
        <family val="2"/>
        <charset val="186"/>
      </rPr>
      <t>Tādējādi kopējie izdevumi par dažādām precēm un inventāru ir</t>
    </r>
    <r>
      <rPr>
        <sz val="11"/>
        <color rgb="FF000000"/>
        <rFont val="Calibri"/>
        <family val="2"/>
        <charset val="186"/>
      </rPr>
      <t>:
2021.gadā - 900 EUR + 5800 EUR + 400 EUR + 1500 EUR = 8600 EUR
2022.gadā - 1200 EUR + 300 EUR + 300EUR + 1500 EUR = 3300 EUR
2023.gadā un turpmāk - 1200 EUR + 300 EUR + 1500 EUR = 3000 EUR</t>
    </r>
  </si>
  <si>
    <t>Iekļautas izmaksas telpu higiēniskai apkopšanai un izdevumi saimnieciskām vajadzībām, rēķinot tās 40 EUR/mēn.
2021.gadam – 9 mēneši *40 EUR = 360 EUR
2022.gadam un turpmākiem gadiem - 12 mēneši *40 EUR = 480 EUR</t>
  </si>
  <si>
    <t>Nemateriālie ieguldījumi</t>
  </si>
  <si>
    <r>
      <rPr>
        <sz val="11"/>
        <color rgb="FF000000"/>
        <rFont val="Calibri"/>
        <family val="2"/>
        <charset val="186"/>
      </rPr>
      <t xml:space="preserve">Ietvartas izmaksas par:
</t>
    </r>
    <r>
      <rPr>
        <u/>
        <sz val="11"/>
        <color rgb="FF000000"/>
        <rFont val="Calibri"/>
        <family val="2"/>
        <charset val="186"/>
      </rPr>
      <t xml:space="preserve">Attīstības pasākumiem un programmām </t>
    </r>
    <r>
      <rPr>
        <sz val="11"/>
        <color rgb="FF000000"/>
        <rFont val="Calibri"/>
        <family val="2"/>
        <charset val="186"/>
      </rPr>
      <t xml:space="preserve">(5110) 2021.gadā 6642 EUR apmērā, par šo summu paredzot pilotēt vispārējā līmeņa attīstības risku novērtējuma instrumenta, kas tiks izstrādāts plānotā pētījuma ietvaros, ieviešanu pirmsskolas izglītības iestādēs
</t>
    </r>
    <r>
      <rPr>
        <u/>
        <sz val="11"/>
        <color rgb="FF000000"/>
        <rFont val="Calibri"/>
        <family val="2"/>
        <charset val="186"/>
      </rPr>
      <t>Licences, koncesijas un patenti, preču zīmes un līdzīgas tiesības</t>
    </r>
    <r>
      <rPr>
        <sz val="11"/>
        <color rgb="FF000000"/>
        <rFont val="Calibri"/>
        <family val="2"/>
        <charset val="186"/>
      </rPr>
      <t xml:space="preserve"> (5120) 2021.gadā 14930 EUR apmērā, par šo summu paredzot licencētu bērnu attīstības risku novērtēšanas instrumentu iegādi 6000 EUR apmērā, kā arī datorprogrammatūras licenču iegādi 8930 EUR apmērā. 2022.gadam un turpmākiem gadiem datorprogrammatūras licenču iegāde plānota 1964 EUR apmērā
</t>
    </r>
    <r>
      <rPr>
        <u/>
        <sz val="11"/>
        <color rgb="FF000000"/>
        <rFont val="Calibri"/>
        <family val="2"/>
        <charset val="186"/>
      </rPr>
      <t>Kopējās Nemateriālo ieguldījumu izmaksas:</t>
    </r>
    <r>
      <rPr>
        <sz val="11"/>
        <color rgb="FF000000"/>
        <rFont val="Calibri"/>
        <family val="2"/>
        <charset val="186"/>
      </rPr>
      <t xml:space="preserve"> 
2021.gadam ir 21572 EUR = 6642 EUR + 14930 EUR 
2022.gadam un turpmākiem gadiem 1964 EUR</t>
    </r>
  </si>
  <si>
    <t>Pamatlīdzekļi, ieguldījuma īpašumi un bioloģiskie aktīvi</t>
  </si>
  <si>
    <r>
      <rPr>
        <sz val="11"/>
        <color rgb="FF000000"/>
        <rFont val="Calibri"/>
        <family val="2"/>
        <charset val="186"/>
      </rPr>
      <t xml:space="preserve">Ietvertas izmaksas par:
</t>
    </r>
    <r>
      <rPr>
        <u/>
        <sz val="11"/>
        <color rgb="FF000000"/>
        <rFont val="Calibri"/>
        <family val="2"/>
        <charset val="186"/>
      </rPr>
      <t>Datortehniku, sakaru un citu biroja tehniku</t>
    </r>
    <r>
      <rPr>
        <sz val="11"/>
        <color rgb="FF000000"/>
        <rFont val="Calibri"/>
        <family val="2"/>
        <charset val="186"/>
      </rPr>
      <t xml:space="preserve"> (5238) 2021.gadā 48040 EUR apmērā, par šo summu paredzot iegādāties datortīkla infrastruktūru 7540 EUR vērtībā, datortehniku 15 darba stacijām 34500 EUR apmērā (15 darba stacijas * 2300 EUR/gab.), multifunkcionālo iekārtu 3600 EUR vērtībā un divus printerus 1200 EUR vērtībā katru. 
</t>
    </r>
    <r>
      <rPr>
        <u/>
        <sz val="11"/>
        <color rgb="FF000000"/>
        <rFont val="Calibri"/>
        <family val="2"/>
        <charset val="186"/>
      </rPr>
      <t>Pārējiem iepriekš neklasificētiem pamatlīdzekļiem un ieguldījuma īpašumiem</t>
    </r>
    <r>
      <rPr>
        <sz val="11"/>
        <color rgb="FF000000"/>
        <rFont val="Calibri"/>
        <family val="2"/>
        <charset val="186"/>
      </rPr>
      <t xml:space="preserve"> (5239) 2021.gadā 13250 EUR apmērā, ietverot tajā mēbeļu izmaksas 15 darba vietām 11250 EUR vērtībā (750 EUR/gab.*15 darba vietas) un citu mēbeļu izmaksas 2000 EUR apmērā
Kopējās pamatlīdzekļu izmaksas 2021.gadam ir 61290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</si>
</sst>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_-;_-@_-"/>
    <numFmt numFmtId="165" formatCode="_-* #,##0_-;\-* #,##0_-;_-* \-??_-;_-@_-"/>
    <numFmt numFmtId="166" formatCode="_-\€* #,##0.00_-;&quot;-€&quot;* #,##0.00_-;_-\€* \-??_-;_-@_-"/>
  </numFmts>
  <fonts count="11" x14ac:knownFonts="1">
    <font>
      <sz val="11"/>
      <color rgb="FF000000"/>
      <name val="Calibri"/>
      <family val="2"/>
      <charset val="186"/>
    </font>
    <font>
      <b/>
      <sz val="14"/>
      <color rgb="FF000000"/>
      <name val="Calibri"/>
      <family val="2"/>
      <charset val="186"/>
    </font>
    <font>
      <b/>
      <sz val="11"/>
      <color rgb="FF000000"/>
      <name val="Calibri"/>
      <family val="2"/>
      <charset val="186"/>
    </font>
    <font>
      <b/>
      <sz val="11"/>
      <color rgb="FF000000"/>
      <name val="Calibri"/>
      <family val="2"/>
      <charset val="1"/>
    </font>
    <font>
      <sz val="11"/>
      <color rgb="FF000000"/>
      <name val="Calibri"/>
      <family val="2"/>
      <charset val="1"/>
    </font>
    <font>
      <sz val="11"/>
      <name val="Calibri"/>
      <family val="2"/>
      <charset val="1"/>
    </font>
    <font>
      <i/>
      <sz val="11"/>
      <color rgb="FF0070C0"/>
      <name val="Calibri"/>
      <family val="2"/>
      <charset val="1"/>
    </font>
    <font>
      <sz val="11"/>
      <color rgb="FFFF0000"/>
      <name val="Calibri"/>
      <family val="2"/>
      <charset val="1"/>
    </font>
    <font>
      <b/>
      <sz val="13"/>
      <color rgb="FF000000"/>
      <name val="Calibri"/>
      <family val="2"/>
      <charset val="186"/>
    </font>
    <font>
      <u/>
      <sz val="11"/>
      <color rgb="FF000000"/>
      <name val="Calibri"/>
      <family val="2"/>
      <charset val="186"/>
    </font>
    <font>
      <sz val="11"/>
      <color rgb="FF000000"/>
      <name val="Calibri"/>
      <family val="2"/>
      <charset val="186"/>
    </font>
  </fonts>
  <fills count="5">
    <fill>
      <patternFill patternType="none"/>
    </fill>
    <fill>
      <patternFill patternType="gray125"/>
    </fill>
    <fill>
      <patternFill patternType="solid">
        <fgColor rgb="FFDEEBF7"/>
        <bgColor rgb="FFF4EDE8"/>
      </patternFill>
    </fill>
    <fill>
      <patternFill patternType="solid">
        <fgColor rgb="FFF4EDE8"/>
        <bgColor rgb="FFFBE5D6"/>
      </patternFill>
    </fill>
    <fill>
      <patternFill patternType="solid">
        <fgColor rgb="FFFBE5D6"/>
        <bgColor rgb="FFF4EDE8"/>
      </patternFill>
    </fill>
  </fills>
  <borders count="2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164" fontId="10" fillId="0" borderId="0" applyBorder="0" applyProtection="0"/>
    <xf numFmtId="166" fontId="10" fillId="0" borderId="0" applyBorder="0" applyProtection="0"/>
  </cellStyleXfs>
  <cellXfs count="126">
    <xf numFmtId="0" fontId="0" fillId="0" borderId="0" xfId="0"/>
    <xf numFmtId="0" fontId="1" fillId="0" borderId="0" xfId="0" applyFont="1"/>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5" xfId="0" applyFont="1" applyBorder="1" applyAlignment="1">
      <alignment horizontal="left"/>
    </xf>
    <xf numFmtId="0" fontId="3" fillId="0" borderId="6" xfId="0" applyFont="1" applyBorder="1"/>
    <xf numFmtId="0" fontId="4" fillId="0" borderId="6" xfId="0" applyFont="1" applyBorder="1"/>
    <xf numFmtId="0" fontId="4" fillId="0" borderId="7" xfId="0" applyFont="1" applyBorder="1"/>
    <xf numFmtId="1" fontId="2" fillId="0" borderId="8" xfId="0" applyNumberFormat="1" applyFont="1" applyBorder="1" applyAlignment="1">
      <alignment horizontal="center"/>
    </xf>
    <xf numFmtId="1" fontId="2" fillId="0" borderId="9" xfId="0" applyNumberFormat="1" applyFont="1" applyBorder="1" applyAlignment="1">
      <alignment horizontal="center"/>
    </xf>
    <xf numFmtId="1" fontId="2" fillId="0" borderId="10" xfId="0" applyNumberFormat="1" applyFont="1" applyBorder="1" applyAlignment="1">
      <alignment horizontal="center"/>
    </xf>
    <xf numFmtId="1" fontId="2" fillId="0" borderId="11"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left"/>
    </xf>
    <xf numFmtId="1" fontId="0" fillId="0" borderId="5" xfId="0" applyNumberFormat="1" applyFont="1" applyBorder="1" applyAlignment="1">
      <alignment horizontal="left"/>
    </xf>
    <xf numFmtId="1" fontId="0" fillId="0" borderId="6" xfId="0" applyNumberFormat="1" applyFont="1" applyBorder="1" applyAlignment="1">
      <alignment horizontal="left"/>
    </xf>
    <xf numFmtId="1" fontId="0" fillId="0" borderId="7" xfId="0" applyNumberFormat="1" applyFont="1" applyBorder="1" applyAlignment="1">
      <alignment horizontal="left"/>
    </xf>
    <xf numFmtId="1" fontId="0" fillId="0" borderId="12" xfId="0" applyNumberFormat="1" applyBorder="1" applyAlignment="1">
      <alignment horizontal="left"/>
    </xf>
    <xf numFmtId="0" fontId="4" fillId="0" borderId="13" xfId="0" applyFont="1" applyBorder="1"/>
    <xf numFmtId="0" fontId="4" fillId="0" borderId="14" xfId="0" applyFont="1" applyBorder="1" applyAlignment="1">
      <alignment horizontal="right"/>
    </xf>
    <xf numFmtId="0" fontId="4" fillId="0" borderId="14" xfId="0" applyFont="1" applyBorder="1"/>
    <xf numFmtId="0" fontId="4" fillId="0" borderId="15" xfId="0" applyFont="1" applyBorder="1"/>
    <xf numFmtId="1" fontId="5" fillId="0" borderId="13" xfId="0" applyNumberFormat="1" applyFont="1" applyBorder="1"/>
    <xf numFmtId="1" fontId="5" fillId="0" borderId="14" xfId="0" applyNumberFormat="1" applyFont="1" applyBorder="1"/>
    <xf numFmtId="1" fontId="5" fillId="0" borderId="15" xfId="0" applyNumberFormat="1" applyFont="1" applyBorder="1"/>
    <xf numFmtId="1" fontId="0" fillId="0" borderId="12" xfId="0" applyNumberFormat="1" applyFont="1" applyBorder="1" applyAlignment="1"/>
    <xf numFmtId="0" fontId="6" fillId="0" borderId="0" xfId="0" applyFont="1" applyAlignment="1"/>
    <xf numFmtId="1" fontId="4" fillId="0" borderId="13" xfId="0" applyNumberFormat="1" applyFont="1" applyBorder="1"/>
    <xf numFmtId="1" fontId="4" fillId="0" borderId="14" xfId="0" applyNumberFormat="1" applyFont="1" applyBorder="1"/>
    <xf numFmtId="1" fontId="4" fillId="0" borderId="15" xfId="0" applyNumberFormat="1" applyFont="1" applyBorder="1"/>
    <xf numFmtId="1" fontId="0" fillId="0" borderId="12" xfId="0" applyNumberFormat="1" applyBorder="1"/>
    <xf numFmtId="3" fontId="7" fillId="0" borderId="0" xfId="0" applyNumberFormat="1" applyFont="1" applyBorder="1"/>
    <xf numFmtId="0" fontId="0" fillId="0" borderId="14" xfId="0" applyFont="1" applyBorder="1" applyAlignment="1">
      <alignment horizontal="right" wrapText="1"/>
    </xf>
    <xf numFmtId="1" fontId="4" fillId="0" borderId="14" xfId="0" applyNumberFormat="1" applyFont="1" applyBorder="1"/>
    <xf numFmtId="1" fontId="4" fillId="0" borderId="15" xfId="0" applyNumberFormat="1" applyFont="1" applyBorder="1"/>
    <xf numFmtId="0" fontId="4" fillId="0" borderId="13" xfId="0" applyFont="1" applyBorder="1" applyAlignment="1">
      <alignment horizontal="center" vertical="center"/>
    </xf>
    <xf numFmtId="0" fontId="0" fillId="0" borderId="14" xfId="0" applyFont="1" applyBorder="1" applyAlignment="1">
      <alignment horizontal="left" wrapText="1"/>
    </xf>
    <xf numFmtId="1" fontId="4" fillId="0" borderId="13" xfId="0" applyNumberFormat="1" applyFont="1" applyBorder="1" applyAlignment="1">
      <alignment horizontal="left"/>
    </xf>
    <xf numFmtId="1" fontId="4" fillId="0" borderId="14" xfId="0" applyNumberFormat="1" applyFont="1" applyBorder="1" applyAlignment="1">
      <alignment horizontal="left"/>
    </xf>
    <xf numFmtId="1" fontId="4" fillId="0" borderId="15" xfId="0" applyNumberFormat="1" applyFont="1" applyBorder="1" applyAlignment="1">
      <alignment horizontal="left"/>
    </xf>
    <xf numFmtId="0" fontId="0" fillId="0" borderId="0" xfId="0"/>
    <xf numFmtId="0" fontId="4" fillId="0" borderId="13" xfId="0" applyFont="1" applyBorder="1" applyAlignment="1">
      <alignment horizontal="right"/>
    </xf>
    <xf numFmtId="1" fontId="4" fillId="0" borderId="12" xfId="0" applyNumberFormat="1" applyFont="1" applyBorder="1"/>
    <xf numFmtId="0" fontId="0" fillId="0" borderId="14" xfId="0" applyFont="1" applyBorder="1" applyAlignment="1">
      <alignment horizontal="right"/>
    </xf>
    <xf numFmtId="1" fontId="0" fillId="0" borderId="12" xfId="0" applyNumberFormat="1" applyFont="1" applyBorder="1"/>
    <xf numFmtId="0" fontId="3" fillId="0" borderId="13" xfId="0" applyFont="1" applyBorder="1" applyAlignment="1">
      <alignment horizontal="left"/>
    </xf>
    <xf numFmtId="0" fontId="3" fillId="0" borderId="14" xfId="0" applyFont="1" applyBorder="1"/>
    <xf numFmtId="1" fontId="2" fillId="0" borderId="13" xfId="0" applyNumberFormat="1" applyFont="1" applyBorder="1" applyAlignment="1">
      <alignment horizontal="center"/>
    </xf>
    <xf numFmtId="1" fontId="2" fillId="0" borderId="16" xfId="0" applyNumberFormat="1" applyFont="1" applyBorder="1" applyAlignment="1">
      <alignment horizontal="center"/>
    </xf>
    <xf numFmtId="1" fontId="2" fillId="0" borderId="15" xfId="0" applyNumberFormat="1" applyFont="1" applyBorder="1" applyAlignment="1">
      <alignment horizontal="center"/>
    </xf>
    <xf numFmtId="1" fontId="2" fillId="0" borderId="12" xfId="0" applyNumberFormat="1" applyFont="1" applyBorder="1" applyAlignment="1">
      <alignment horizontal="center"/>
    </xf>
    <xf numFmtId="0" fontId="4" fillId="0" borderId="13" xfId="0" applyFont="1" applyBorder="1" applyAlignment="1">
      <alignment horizontal="left" indent="5"/>
    </xf>
    <xf numFmtId="0" fontId="0" fillId="0" borderId="14" xfId="0" applyFont="1" applyBorder="1" applyAlignment="1">
      <alignment wrapText="1"/>
    </xf>
    <xf numFmtId="1" fontId="4" fillId="0" borderId="14" xfId="0" applyNumberFormat="1" applyFont="1" applyBorder="1" applyAlignment="1">
      <alignment horizontal="left"/>
    </xf>
    <xf numFmtId="1" fontId="4" fillId="0" borderId="15" xfId="0" applyNumberFormat="1" applyFont="1" applyBorder="1" applyAlignment="1">
      <alignment horizontal="left"/>
    </xf>
    <xf numFmtId="1" fontId="0" fillId="0" borderId="12" xfId="0" applyNumberFormat="1" applyFont="1" applyBorder="1" applyAlignment="1">
      <alignment horizontal="left"/>
    </xf>
    <xf numFmtId="0" fontId="5" fillId="0" borderId="14" xfId="0" applyFont="1" applyBorder="1"/>
    <xf numFmtId="1" fontId="4" fillId="0" borderId="17" xfId="0" applyNumberFormat="1" applyFont="1" applyBorder="1" applyAlignment="1">
      <alignment horizontal="left"/>
    </xf>
    <xf numFmtId="0" fontId="4" fillId="0" borderId="13" xfId="0" applyFont="1" applyBorder="1" applyAlignment="1">
      <alignment horizontal="right" vertical="center"/>
    </xf>
    <xf numFmtId="0" fontId="0" fillId="0" borderId="14" xfId="0" applyFont="1" applyBorder="1" applyAlignment="1">
      <alignment horizontal="right" vertical="top" wrapText="1"/>
    </xf>
    <xf numFmtId="0" fontId="4" fillId="0" borderId="14" xfId="0" applyFont="1" applyBorder="1" applyAlignment="1">
      <alignment vertical="center"/>
    </xf>
    <xf numFmtId="0" fontId="4" fillId="0" borderId="15" xfId="0" applyFont="1" applyBorder="1" applyAlignment="1">
      <alignment vertical="center"/>
    </xf>
    <xf numFmtId="1" fontId="4" fillId="0" borderId="13" xfId="0" applyNumberFormat="1" applyFont="1" applyBorder="1" applyAlignment="1">
      <alignment vertical="center"/>
    </xf>
    <xf numFmtId="1" fontId="4" fillId="0" borderId="14" xfId="0" applyNumberFormat="1" applyFont="1" applyBorder="1" applyAlignment="1">
      <alignment vertical="center"/>
    </xf>
    <xf numFmtId="1" fontId="4" fillId="0" borderId="15" xfId="0" applyNumberFormat="1" applyFont="1" applyBorder="1" applyAlignment="1">
      <alignment vertical="center"/>
    </xf>
    <xf numFmtId="1" fontId="0" fillId="0" borderId="12" xfId="0" applyNumberFormat="1" applyFont="1" applyBorder="1" applyAlignment="1">
      <alignment vertical="top" wrapText="1"/>
    </xf>
    <xf numFmtId="0" fontId="6" fillId="0" borderId="0" xfId="0" applyFont="1" applyAlignment="1">
      <alignment vertical="top"/>
    </xf>
    <xf numFmtId="0" fontId="4" fillId="0" borderId="15" xfId="0" applyFont="1" applyBorder="1" applyAlignment="1">
      <alignment horizontal="right"/>
    </xf>
    <xf numFmtId="1" fontId="4" fillId="0" borderId="14" xfId="1" applyNumberFormat="1" applyFont="1" applyBorder="1" applyAlignment="1" applyProtection="1"/>
    <xf numFmtId="1" fontId="4" fillId="0" borderId="15" xfId="1" applyNumberFormat="1" applyFont="1" applyBorder="1" applyAlignment="1" applyProtection="1"/>
    <xf numFmtId="1" fontId="4" fillId="0" borderId="13" xfId="0" applyNumberFormat="1" applyFont="1" applyBorder="1"/>
    <xf numFmtId="0" fontId="4" fillId="0" borderId="15" xfId="0" applyFont="1" applyBorder="1"/>
    <xf numFmtId="0" fontId="0" fillId="0" borderId="15" xfId="0" applyFont="1" applyBorder="1" applyAlignment="1">
      <alignment horizontal="right"/>
    </xf>
    <xf numFmtId="1" fontId="4" fillId="0" borderId="13" xfId="1" applyNumberFormat="1" applyFont="1" applyBorder="1" applyAlignment="1" applyProtection="1"/>
    <xf numFmtId="0" fontId="4" fillId="0" borderId="13" xfId="0" applyFont="1" applyBorder="1" applyAlignment="1">
      <alignment horizontal="left" vertical="center" indent="5"/>
    </xf>
    <xf numFmtId="0" fontId="4" fillId="0" borderId="15" xfId="0" applyFont="1" applyBorder="1" applyAlignment="1">
      <alignment horizontal="left" wrapText="1"/>
    </xf>
    <xf numFmtId="1" fontId="4" fillId="0" borderId="16" xfId="0" applyNumberFormat="1" applyFont="1" applyBorder="1" applyAlignment="1">
      <alignment horizontal="left"/>
    </xf>
    <xf numFmtId="1" fontId="4" fillId="0" borderId="12" xfId="0" applyNumberFormat="1" applyFont="1" applyBorder="1" applyAlignment="1">
      <alignment horizontal="left"/>
    </xf>
    <xf numFmtId="0" fontId="4" fillId="0" borderId="13" xfId="0" applyFont="1" applyBorder="1"/>
    <xf numFmtId="165" fontId="4" fillId="0" borderId="16" xfId="1" applyNumberFormat="1" applyFont="1" applyBorder="1" applyAlignment="1" applyProtection="1"/>
    <xf numFmtId="165" fontId="4" fillId="0" borderId="15" xfId="1" applyNumberFormat="1" applyFont="1" applyBorder="1" applyAlignment="1" applyProtection="1"/>
    <xf numFmtId="165" fontId="0" fillId="0" borderId="12" xfId="1" applyNumberFormat="1" applyFont="1" applyBorder="1" applyAlignment="1" applyProtection="1"/>
    <xf numFmtId="0" fontId="4" fillId="0" borderId="16" xfId="0" applyFont="1" applyBorder="1"/>
    <xf numFmtId="0" fontId="0" fillId="0" borderId="12" xfId="0"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0" fillId="0" borderId="14" xfId="0" applyFont="1" applyBorder="1" applyAlignment="1">
      <alignment vertical="center" wrapText="1"/>
    </xf>
    <xf numFmtId="0" fontId="4" fillId="0" borderId="13" xfId="0" applyFont="1" applyBorder="1" applyAlignment="1">
      <alignment horizontal="left" vertical="center"/>
    </xf>
    <xf numFmtId="0" fontId="4" fillId="0" borderId="16" xfId="0" applyFont="1" applyBorder="1" applyAlignment="1">
      <alignment vertical="center"/>
    </xf>
    <xf numFmtId="0" fontId="4" fillId="0" borderId="15" xfId="0" applyFont="1" applyBorder="1" applyAlignment="1">
      <alignment vertical="center"/>
    </xf>
    <xf numFmtId="0" fontId="0" fillId="0" borderId="12" xfId="0" applyBorder="1"/>
    <xf numFmtId="0" fontId="4" fillId="0" borderId="13"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right"/>
    </xf>
    <xf numFmtId="0" fontId="4" fillId="0" borderId="16" xfId="0" applyFont="1" applyBorder="1" applyAlignment="1">
      <alignment horizontal="right"/>
    </xf>
    <xf numFmtId="0" fontId="0" fillId="0" borderId="18" xfId="0" applyBorder="1"/>
    <xf numFmtId="0" fontId="8" fillId="3" borderId="19" xfId="0" applyFont="1" applyFill="1" applyBorder="1" applyAlignment="1">
      <alignment vertical="center"/>
    </xf>
    <xf numFmtId="0" fontId="0" fillId="3" borderId="20" xfId="0" applyFill="1" applyBorder="1" applyAlignment="1">
      <alignment vertical="center"/>
    </xf>
    <xf numFmtId="1" fontId="1" fillId="3" borderId="19" xfId="0" applyNumberFormat="1" applyFont="1" applyFill="1" applyBorder="1" applyAlignment="1">
      <alignment vertical="center"/>
    </xf>
    <xf numFmtId="1" fontId="1" fillId="3" borderId="20" xfId="0" applyNumberFormat="1" applyFont="1" applyFill="1" applyBorder="1" applyAlignment="1">
      <alignment vertical="center"/>
    </xf>
    <xf numFmtId="1" fontId="1" fillId="3" borderId="21" xfId="0" applyNumberFormat="1" applyFont="1" applyFill="1" applyBorder="1" applyAlignment="1">
      <alignment vertical="center"/>
    </xf>
    <xf numFmtId="0" fontId="0" fillId="0" borderId="0" xfId="0" applyFont="1"/>
    <xf numFmtId="0" fontId="8" fillId="0" borderId="0" xfId="0" applyFont="1"/>
    <xf numFmtId="0" fontId="2" fillId="4" borderId="19" xfId="0" applyFont="1" applyFill="1" applyBorder="1" applyAlignment="1">
      <alignment vertical="center"/>
    </xf>
    <xf numFmtId="0" fontId="2" fillId="4" borderId="21"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0" borderId="0" xfId="0" applyFont="1" applyAlignment="1">
      <alignment vertical="center"/>
    </xf>
    <xf numFmtId="0" fontId="0" fillId="0" borderId="17" xfId="0" applyFont="1" applyBorder="1"/>
    <xf numFmtId="0" fontId="0" fillId="0" borderId="24" xfId="0" applyFont="1" applyBorder="1" applyAlignment="1">
      <alignment wrapText="1"/>
    </xf>
    <xf numFmtId="0" fontId="0" fillId="2" borderId="17" xfId="0" applyFont="1" applyFill="1" applyBorder="1" applyAlignment="1">
      <alignment vertical="center"/>
    </xf>
    <xf numFmtId="0" fontId="0" fillId="2" borderId="24" xfId="0" applyFont="1" applyFill="1" applyBorder="1" applyAlignment="1">
      <alignment vertical="center"/>
    </xf>
    <xf numFmtId="0" fontId="0" fillId="0" borderId="25" xfId="0" applyFont="1" applyBorder="1"/>
    <xf numFmtId="0" fontId="0" fillId="0" borderId="26" xfId="0" applyFont="1" applyBorder="1" applyAlignment="1">
      <alignment wrapText="1"/>
    </xf>
    <xf numFmtId="0" fontId="0" fillId="0" borderId="0" xfId="0" applyFont="1" applyAlignment="1">
      <alignment wrapText="1"/>
    </xf>
    <xf numFmtId="0" fontId="0" fillId="2" borderId="23" xfId="0" applyFont="1" applyFill="1" applyBorder="1" applyAlignment="1">
      <alignment vertical="center" wrapText="1"/>
    </xf>
    <xf numFmtId="0" fontId="0" fillId="0" borderId="24" xfId="0" applyFont="1" applyBorder="1" applyAlignment="1">
      <alignment vertical="center" wrapText="1"/>
    </xf>
    <xf numFmtId="166" fontId="0" fillId="0" borderId="0" xfId="2" applyFont="1" applyBorder="1" applyAlignment="1" applyProtection="1"/>
    <xf numFmtId="0" fontId="0" fillId="0" borderId="0" xfId="0" applyFont="1"/>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FF000000"/>
      <rgbColor rgb="FFF4EDE8"/>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DEEBF7"/>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0"/>
  <sheetViews>
    <sheetView topLeftCell="A4" zoomScale="115" zoomScaleNormal="115" workbookViewId="0">
      <selection activeCell="C38" sqref="C38"/>
    </sheetView>
  </sheetViews>
  <sheetFormatPr defaultRowHeight="15" x14ac:dyDescent="0.25"/>
  <cols>
    <col min="1" max="1" width="4.7109375"/>
    <col min="2" max="2" width="17.28515625"/>
    <col min="3" max="3" width="56.140625"/>
    <col min="4" max="5" width="0" hidden="1"/>
    <col min="6" max="6" width="15.42578125"/>
    <col min="7" max="7" width="15.85546875"/>
    <col min="8" max="9" width="14.85546875"/>
  </cols>
  <sheetData>
    <row r="1" spans="2:14" ht="31.15" customHeight="1" x14ac:dyDescent="0.3">
      <c r="B1" s="1" t="s">
        <v>0</v>
      </c>
    </row>
    <row r="3" spans="2:14" ht="45" x14ac:dyDescent="0.25">
      <c r="B3" s="2" t="s">
        <v>1</v>
      </c>
      <c r="C3" s="3" t="s">
        <v>2</v>
      </c>
      <c r="D3" s="3" t="s">
        <v>3</v>
      </c>
      <c r="E3" s="4" t="s">
        <v>4</v>
      </c>
      <c r="F3" s="5" t="s">
        <v>5</v>
      </c>
      <c r="G3" s="6" t="s">
        <v>6</v>
      </c>
      <c r="H3" s="7" t="s">
        <v>7</v>
      </c>
      <c r="I3" s="8" t="s">
        <v>8</v>
      </c>
    </row>
    <row r="4" spans="2:14" x14ac:dyDescent="0.25">
      <c r="B4" s="9">
        <v>1000</v>
      </c>
      <c r="C4" s="10" t="s">
        <v>9</v>
      </c>
      <c r="D4" s="11"/>
      <c r="E4" s="12"/>
      <c r="F4" s="13">
        <f>F6+F7+F8+F10+F11</f>
        <v>458464.787045</v>
      </c>
      <c r="G4" s="14">
        <f>G6+G7+G8+G10+G11</f>
        <v>599593.57309284224</v>
      </c>
      <c r="H4" s="15">
        <f>H6+H7+H8+H10+H11</f>
        <v>599593.57309284224</v>
      </c>
      <c r="I4" s="16">
        <f>I5+I9</f>
        <v>599593.57309284224</v>
      </c>
    </row>
    <row r="5" spans="2:14" x14ac:dyDescent="0.25">
      <c r="B5" s="17">
        <v>1100</v>
      </c>
      <c r="C5" s="18" t="s">
        <v>10</v>
      </c>
      <c r="D5" s="11"/>
      <c r="E5" s="12"/>
      <c r="F5" s="19">
        <f>F6+F7+F8</f>
        <v>360653.55</v>
      </c>
      <c r="G5" s="20">
        <f>G6+G7+G8</f>
        <v>476713.65449699998</v>
      </c>
      <c r="H5" s="21">
        <f>H6+H7+H8</f>
        <v>476713.65449699998</v>
      </c>
      <c r="I5" s="22">
        <f>I6+I7+I8</f>
        <v>476713.65449699998</v>
      </c>
    </row>
    <row r="6" spans="2:14" x14ac:dyDescent="0.25">
      <c r="B6" s="23">
        <v>1110</v>
      </c>
      <c r="C6" s="24" t="s">
        <v>11</v>
      </c>
      <c r="D6" s="25"/>
      <c r="E6" s="26"/>
      <c r="F6" s="27">
        <v>323731</v>
      </c>
      <c r="G6" s="28">
        <v>425991</v>
      </c>
      <c r="H6" s="29">
        <v>425991</v>
      </c>
      <c r="I6" s="30">
        <v>425991</v>
      </c>
      <c r="J6" s="31"/>
      <c r="K6" s="31"/>
      <c r="L6" s="31"/>
      <c r="M6" s="31"/>
      <c r="N6" s="31"/>
    </row>
    <row r="7" spans="2:14" x14ac:dyDescent="0.25">
      <c r="B7" s="23">
        <v>1140</v>
      </c>
      <c r="C7" s="24" t="s">
        <v>12</v>
      </c>
      <c r="D7" s="25"/>
      <c r="E7" s="26"/>
      <c r="F7" s="32">
        <f>F6*0.05</f>
        <v>16186.550000000001</v>
      </c>
      <c r="G7" s="33">
        <f>G6*0.054167</f>
        <v>23074.654497</v>
      </c>
      <c r="H7" s="34">
        <f>H6*0.054167</f>
        <v>23074.654497</v>
      </c>
      <c r="I7" s="35">
        <f>I6*0.054167</f>
        <v>23074.654497</v>
      </c>
      <c r="L7" s="36"/>
    </row>
    <row r="8" spans="2:14" ht="30" x14ac:dyDescent="0.25">
      <c r="B8" s="23">
        <v>1150</v>
      </c>
      <c r="C8" s="37" t="s">
        <v>13</v>
      </c>
      <c r="D8" s="25"/>
      <c r="E8" s="26"/>
      <c r="F8" s="32">
        <f>2304*9</f>
        <v>20736</v>
      </c>
      <c r="G8" s="38">
        <f>2304*12</f>
        <v>27648</v>
      </c>
      <c r="H8" s="39">
        <f>2304*12</f>
        <v>27648</v>
      </c>
      <c r="I8" s="35">
        <f>2304*12</f>
        <v>27648</v>
      </c>
    </row>
    <row r="9" spans="2:14" ht="30" x14ac:dyDescent="0.25">
      <c r="B9" s="40">
        <v>1200</v>
      </c>
      <c r="C9" s="41" t="s">
        <v>14</v>
      </c>
      <c r="D9" s="25"/>
      <c r="E9" s="26"/>
      <c r="F9" s="42">
        <f>F10+F11</f>
        <v>97811.237045000002</v>
      </c>
      <c r="G9" s="43">
        <f>G10+G11</f>
        <v>122879.91859584229</v>
      </c>
      <c r="H9" s="44">
        <f>H10+H11</f>
        <v>122879.91859584229</v>
      </c>
      <c r="I9" s="22">
        <f>I10+I11</f>
        <v>122879.91859584229</v>
      </c>
      <c r="J9" s="45"/>
    </row>
    <row r="10" spans="2:14" ht="30" x14ac:dyDescent="0.25">
      <c r="B10" s="46">
        <v>1210</v>
      </c>
      <c r="C10" s="37" t="s">
        <v>15</v>
      </c>
      <c r="D10" s="25"/>
      <c r="E10" s="26"/>
      <c r="F10" s="32">
        <f>(F6+F7+F8+7194)*0.2359</f>
        <v>86775.237045000002</v>
      </c>
      <c r="G10" s="38">
        <f>(G6+G7+G8+5325)*0.2359</f>
        <v>113712.91859584229</v>
      </c>
      <c r="H10" s="39">
        <f>(H6+H7+H8+5325)*0.2359</f>
        <v>113712.91859584229</v>
      </c>
      <c r="I10" s="47">
        <f>(I6+I7+I8+5325)*0.2359</f>
        <v>113712.91859584229</v>
      </c>
    </row>
    <row r="11" spans="2:14" x14ac:dyDescent="0.25">
      <c r="B11" s="46">
        <v>1220</v>
      </c>
      <c r="C11" s="48" t="s">
        <v>16</v>
      </c>
      <c r="D11" s="25"/>
      <c r="E11" s="26"/>
      <c r="F11" s="32">
        <v>11036</v>
      </c>
      <c r="G11" s="33">
        <v>9167</v>
      </c>
      <c r="H11" s="34">
        <v>9167</v>
      </c>
      <c r="I11" s="49">
        <v>9167</v>
      </c>
    </row>
    <row r="12" spans="2:14" x14ac:dyDescent="0.25">
      <c r="B12" s="50">
        <v>2000</v>
      </c>
      <c r="C12" s="51" t="s">
        <v>17</v>
      </c>
      <c r="D12" s="25"/>
      <c r="E12" s="26"/>
      <c r="F12" s="52">
        <f>F13+F15+F16+F17+F18+F19+F20+F21+F23+F24</f>
        <v>434724.43</v>
      </c>
      <c r="G12" s="53">
        <f>G13+G15+G16+G17+G18+G19+G20+G21+G23+G24</f>
        <v>391393.99</v>
      </c>
      <c r="H12" s="54">
        <f>H13+H15+H16+H17+H18+H19+H20+H21+H23+H24</f>
        <v>391393.99</v>
      </c>
      <c r="I12" s="55">
        <f>I13+I14+I22</f>
        <v>391394</v>
      </c>
    </row>
    <row r="13" spans="2:14" ht="30" x14ac:dyDescent="0.25">
      <c r="B13" s="56">
        <v>2120</v>
      </c>
      <c r="C13" s="57" t="s">
        <v>18</v>
      </c>
      <c r="D13" s="25"/>
      <c r="E13" s="26"/>
      <c r="F13" s="42">
        <v>2700</v>
      </c>
      <c r="G13" s="58">
        <v>1800</v>
      </c>
      <c r="H13" s="59">
        <v>1800</v>
      </c>
      <c r="I13" s="60">
        <v>1800</v>
      </c>
    </row>
    <row r="14" spans="2:14" x14ac:dyDescent="0.25">
      <c r="B14" s="56">
        <v>2200</v>
      </c>
      <c r="C14" s="61" t="s">
        <v>19</v>
      </c>
      <c r="D14" s="25"/>
      <c r="E14" s="26"/>
      <c r="F14" s="62">
        <f>SUM(F15:F21)</f>
        <v>423064.43</v>
      </c>
      <c r="G14" s="43">
        <f>SUM(G15:G21)</f>
        <v>385813.99</v>
      </c>
      <c r="H14" s="44">
        <f>SUM(H15:H21)</f>
        <v>386113.99</v>
      </c>
      <c r="I14" s="22">
        <f>SUM(I15:I21)</f>
        <v>386114</v>
      </c>
    </row>
    <row r="15" spans="2:14" x14ac:dyDescent="0.25">
      <c r="B15" s="46">
        <v>2210</v>
      </c>
      <c r="C15" s="24" t="s">
        <v>20</v>
      </c>
      <c r="D15" s="25"/>
      <c r="E15" s="26"/>
      <c r="F15" s="32">
        <f>3150</f>
        <v>3150</v>
      </c>
      <c r="G15" s="38">
        <v>4200</v>
      </c>
      <c r="H15" s="39">
        <v>4200</v>
      </c>
      <c r="I15" s="35">
        <v>4200</v>
      </c>
    </row>
    <row r="16" spans="2:14" x14ac:dyDescent="0.25">
      <c r="B16" s="46">
        <v>2220</v>
      </c>
      <c r="C16" s="24" t="s">
        <v>21</v>
      </c>
      <c r="D16" s="25"/>
      <c r="E16" s="26"/>
      <c r="F16" s="32">
        <v>8400</v>
      </c>
      <c r="G16" s="38">
        <v>12600</v>
      </c>
      <c r="H16" s="39">
        <v>12600</v>
      </c>
      <c r="I16" s="49">
        <v>12600</v>
      </c>
    </row>
    <row r="17" spans="2:14" x14ac:dyDescent="0.25">
      <c r="B17" s="63">
        <v>2230</v>
      </c>
      <c r="C17" s="64" t="s">
        <v>22</v>
      </c>
      <c r="D17" s="65"/>
      <c r="E17" s="66"/>
      <c r="F17" s="67">
        <v>361640</v>
      </c>
      <c r="G17" s="68">
        <v>316399</v>
      </c>
      <c r="H17" s="69">
        <v>316699</v>
      </c>
      <c r="I17" s="70">
        <v>316699</v>
      </c>
      <c r="J17" s="71"/>
      <c r="K17" s="71"/>
      <c r="L17" s="71"/>
      <c r="M17" s="71"/>
      <c r="N17" s="71"/>
    </row>
    <row r="18" spans="2:14" x14ac:dyDescent="0.25">
      <c r="B18" s="46">
        <v>2240</v>
      </c>
      <c r="C18" s="72" t="s">
        <v>23</v>
      </c>
      <c r="D18" s="25"/>
      <c r="E18" s="26"/>
      <c r="F18" s="32">
        <v>10379.66</v>
      </c>
      <c r="G18" s="73">
        <v>7228.17</v>
      </c>
      <c r="H18" s="74">
        <v>7228.17</v>
      </c>
      <c r="I18" s="35">
        <v>7228</v>
      </c>
    </row>
    <row r="19" spans="2:14" x14ac:dyDescent="0.25">
      <c r="B19" s="46">
        <v>2250</v>
      </c>
      <c r="C19" s="72" t="s">
        <v>24</v>
      </c>
      <c r="D19" s="25"/>
      <c r="E19" s="26"/>
      <c r="F19" s="75">
        <v>5179</v>
      </c>
      <c r="G19" s="73">
        <v>6692</v>
      </c>
      <c r="H19" s="74">
        <v>6692</v>
      </c>
      <c r="I19" s="35">
        <v>6692</v>
      </c>
    </row>
    <row r="20" spans="2:14" x14ac:dyDescent="0.25">
      <c r="B20" s="46">
        <v>2260</v>
      </c>
      <c r="C20" s="72" t="s">
        <v>25</v>
      </c>
      <c r="D20" s="25"/>
      <c r="E20" s="76"/>
      <c r="F20" s="32">
        <v>22223.77</v>
      </c>
      <c r="G20" s="73">
        <v>38694.82</v>
      </c>
      <c r="H20" s="74">
        <v>38694.82</v>
      </c>
      <c r="I20" s="35">
        <v>38695</v>
      </c>
    </row>
    <row r="21" spans="2:14" x14ac:dyDescent="0.25">
      <c r="B21" s="46">
        <v>2270</v>
      </c>
      <c r="C21" s="77" t="s">
        <v>26</v>
      </c>
      <c r="D21" s="25"/>
      <c r="E21" s="26"/>
      <c r="F21" s="78">
        <v>12092</v>
      </c>
      <c r="G21" s="73"/>
      <c r="H21" s="74"/>
      <c r="I21" s="35"/>
    </row>
    <row r="22" spans="2:14" ht="30" x14ac:dyDescent="0.25">
      <c r="B22" s="79">
        <v>2300</v>
      </c>
      <c r="C22" s="80" t="s">
        <v>27</v>
      </c>
      <c r="D22" s="25"/>
      <c r="E22" s="26"/>
      <c r="F22" s="42">
        <f>SUM(F23:F24)</f>
        <v>8960</v>
      </c>
      <c r="G22" s="81">
        <f>SUM(G23:G24)</f>
        <v>3780</v>
      </c>
      <c r="H22" s="44">
        <f>SUM(H23:H24)</f>
        <v>3480</v>
      </c>
      <c r="I22" s="82">
        <f>SUM(I23:I24)</f>
        <v>3480</v>
      </c>
    </row>
    <row r="23" spans="2:14" x14ac:dyDescent="0.25">
      <c r="B23" s="46">
        <v>2310</v>
      </c>
      <c r="C23" s="77" t="s">
        <v>28</v>
      </c>
      <c r="D23" s="25"/>
      <c r="E23" s="26"/>
      <c r="F23" s="83">
        <v>8600</v>
      </c>
      <c r="G23" s="84">
        <v>3300</v>
      </c>
      <c r="H23" s="85">
        <v>3000</v>
      </c>
      <c r="I23" s="86">
        <v>3000</v>
      </c>
    </row>
    <row r="24" spans="2:14" x14ac:dyDescent="0.25">
      <c r="B24" s="46">
        <v>2350</v>
      </c>
      <c r="C24" s="77" t="s">
        <v>29</v>
      </c>
      <c r="D24" s="25"/>
      <c r="E24" s="26"/>
      <c r="F24" s="83">
        <f>40*9</f>
        <v>360</v>
      </c>
      <c r="G24" s="87">
        <f>40*12</f>
        <v>480</v>
      </c>
      <c r="H24" s="26">
        <f>40*12</f>
        <v>480</v>
      </c>
      <c r="I24" s="88">
        <v>480</v>
      </c>
    </row>
    <row r="25" spans="2:14" x14ac:dyDescent="0.25">
      <c r="B25" s="50">
        <v>5000</v>
      </c>
      <c r="C25" s="51" t="s">
        <v>30</v>
      </c>
      <c r="D25" s="25"/>
      <c r="E25" s="26"/>
      <c r="F25" s="89">
        <f>F26+F27</f>
        <v>82862</v>
      </c>
      <c r="G25" s="90">
        <f>G26+G27</f>
        <v>1964</v>
      </c>
      <c r="H25" s="91">
        <f>H26+H27</f>
        <v>1964</v>
      </c>
      <c r="I25" s="92">
        <f>I26+I27</f>
        <v>1964</v>
      </c>
    </row>
    <row r="26" spans="2:14" x14ac:dyDescent="0.25">
      <c r="B26" s="79">
        <v>5100</v>
      </c>
      <c r="C26" s="93" t="s">
        <v>31</v>
      </c>
      <c r="D26" s="65"/>
      <c r="E26" s="66"/>
      <c r="F26" s="94">
        <v>21572</v>
      </c>
      <c r="G26" s="95">
        <v>1964</v>
      </c>
      <c r="H26" s="96">
        <v>1964</v>
      </c>
      <c r="I26" s="97">
        <v>1964</v>
      </c>
    </row>
    <row r="27" spans="2:14" x14ac:dyDescent="0.25">
      <c r="B27" s="56">
        <v>5200</v>
      </c>
      <c r="C27" s="25" t="s">
        <v>32</v>
      </c>
      <c r="D27" s="25"/>
      <c r="E27" s="26"/>
      <c r="F27" s="98">
        <f>F28+F29</f>
        <v>61290</v>
      </c>
      <c r="G27" s="99"/>
      <c r="H27" s="26"/>
      <c r="I27" s="88"/>
    </row>
    <row r="28" spans="2:14" x14ac:dyDescent="0.25">
      <c r="B28" s="23">
        <v>5238</v>
      </c>
      <c r="C28" s="24" t="s">
        <v>33</v>
      </c>
      <c r="D28" s="25"/>
      <c r="E28" s="26"/>
      <c r="F28" s="100">
        <v>48040</v>
      </c>
      <c r="G28" s="101"/>
      <c r="H28" s="26"/>
      <c r="I28" s="88"/>
    </row>
    <row r="29" spans="2:14" x14ac:dyDescent="0.25">
      <c r="B29" s="23">
        <v>5239</v>
      </c>
      <c r="C29" s="24" t="s">
        <v>34</v>
      </c>
      <c r="D29" s="25"/>
      <c r="E29" s="26"/>
      <c r="F29" s="100">
        <v>13250</v>
      </c>
      <c r="G29" s="24"/>
      <c r="H29" s="26"/>
      <c r="I29" s="102"/>
    </row>
    <row r="30" spans="2:14" ht="18.75" x14ac:dyDescent="0.25">
      <c r="B30" s="103" t="s">
        <v>35</v>
      </c>
      <c r="C30" s="104"/>
      <c r="D30" s="104"/>
      <c r="E30" s="104"/>
      <c r="F30" s="105">
        <f>F25+F12+F4</f>
        <v>976051.21704500006</v>
      </c>
      <c r="G30" s="106">
        <f>G25+G12+G4</f>
        <v>992951.56309284223</v>
      </c>
      <c r="H30" s="106">
        <f>H25+H12+H4</f>
        <v>992951.56309284223</v>
      </c>
      <c r="I30" s="107">
        <f>I25+I12+I4</f>
        <v>992951.57309284224</v>
      </c>
    </row>
  </sheetData>
  <pageMargins left="0.23611111111111099" right="0.23611111111111099" top="0.74791666666666701" bottom="0.74722222222222201" header="0.51180555555555496" footer="0.31527777777777799"/>
  <pageSetup paperSize="9" scale="70" firstPageNumber="0" orientation="landscape" verticalDpi="300" r:id="rId1"/>
  <headerFooter>
    <oddFooter>&amp;L&amp;"Times New Roman,Regular"&amp;9PKCanot2.pielikums_24022021_PPADizveide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7"/>
  <sheetViews>
    <sheetView tabSelected="1" zoomScale="80" zoomScaleNormal="80" workbookViewId="0">
      <selection activeCell="B29" sqref="B29"/>
    </sheetView>
  </sheetViews>
  <sheetFormatPr defaultRowHeight="15" x14ac:dyDescent="0.25"/>
  <cols>
    <col min="1" max="1" width="9.5703125" style="108"/>
    <col min="2" max="2" width="108.140625" style="108"/>
    <col min="3" max="3" width="12.28515625" style="108"/>
    <col min="4" max="4" width="31" style="108"/>
    <col min="5" max="1025" width="12.28515625" style="108"/>
  </cols>
  <sheetData>
    <row r="1" spans="1:4" ht="17.25" x14ac:dyDescent="0.3">
      <c r="A1" s="109" t="s">
        <v>36</v>
      </c>
    </row>
    <row r="3" spans="1:4" ht="24" customHeight="1" x14ac:dyDescent="0.25">
      <c r="A3" s="110">
        <v>1000</v>
      </c>
      <c r="B3" s="111" t="s">
        <v>9</v>
      </c>
    </row>
    <row r="4" spans="1:4" s="114" customFormat="1" ht="22.9" customHeight="1" x14ac:dyDescent="0.25">
      <c r="A4" s="112">
        <v>1140</v>
      </c>
      <c r="B4" s="113" t="s">
        <v>12</v>
      </c>
    </row>
    <row r="5" spans="1:4" ht="63.95" customHeight="1" x14ac:dyDescent="0.25">
      <c r="A5" s="115"/>
      <c r="B5" s="116" t="s">
        <v>37</v>
      </c>
    </row>
    <row r="6" spans="1:4" s="114" customFormat="1" ht="22.9" customHeight="1" x14ac:dyDescent="0.25">
      <c r="A6" s="117">
        <v>1150</v>
      </c>
      <c r="B6" s="118" t="s">
        <v>13</v>
      </c>
    </row>
    <row r="7" spans="1:4" ht="136.35" customHeight="1" x14ac:dyDescent="0.25">
      <c r="A7" s="115"/>
      <c r="B7" s="116" t="s">
        <v>38</v>
      </c>
    </row>
    <row r="8" spans="1:4" s="114" customFormat="1" ht="22.9" customHeight="1" x14ac:dyDescent="0.25">
      <c r="A8" s="117">
        <v>1210</v>
      </c>
      <c r="B8" s="118" t="s">
        <v>39</v>
      </c>
    </row>
    <row r="9" spans="1:4" ht="89.25" customHeight="1" x14ac:dyDescent="0.25">
      <c r="A9" s="115"/>
      <c r="B9" s="116" t="s">
        <v>40</v>
      </c>
    </row>
    <row r="10" spans="1:4" s="114" customFormat="1" ht="22.9" customHeight="1" x14ac:dyDescent="0.25">
      <c r="A10" s="117">
        <v>1220</v>
      </c>
      <c r="B10" s="118" t="s">
        <v>16</v>
      </c>
    </row>
    <row r="11" spans="1:4" ht="130.15" customHeight="1" x14ac:dyDescent="0.25">
      <c r="A11" s="119"/>
      <c r="B11" s="120" t="s">
        <v>41</v>
      </c>
      <c r="D11" s="121"/>
    </row>
    <row r="12" spans="1:4" ht="24" customHeight="1" x14ac:dyDescent="0.25">
      <c r="A12" s="110">
        <v>2000</v>
      </c>
      <c r="B12" s="111" t="s">
        <v>17</v>
      </c>
    </row>
    <row r="13" spans="1:4" ht="22.9" customHeight="1" x14ac:dyDescent="0.25">
      <c r="A13" s="112">
        <v>2120</v>
      </c>
      <c r="B13" s="122" t="s">
        <v>18</v>
      </c>
    </row>
    <row r="14" spans="1:4" ht="54" customHeight="1" x14ac:dyDescent="0.25">
      <c r="A14" s="115"/>
      <c r="B14" s="123" t="s">
        <v>42</v>
      </c>
    </row>
    <row r="15" spans="1:4" ht="22.9" customHeight="1" x14ac:dyDescent="0.25">
      <c r="A15" s="117">
        <v>2210</v>
      </c>
      <c r="B15" s="118" t="s">
        <v>43</v>
      </c>
    </row>
    <row r="16" spans="1:4" ht="51" customHeight="1" x14ac:dyDescent="0.25">
      <c r="A16" s="115"/>
      <c r="B16" s="116" t="s">
        <v>44</v>
      </c>
    </row>
    <row r="17" spans="1:5" ht="22.9" customHeight="1" x14ac:dyDescent="0.25">
      <c r="A17" s="117">
        <v>2220</v>
      </c>
      <c r="B17" s="118" t="s">
        <v>21</v>
      </c>
    </row>
    <row r="18" spans="1:5" ht="70.349999999999994" customHeight="1" x14ac:dyDescent="0.25">
      <c r="A18" s="115"/>
      <c r="B18" s="116" t="s">
        <v>45</v>
      </c>
    </row>
    <row r="19" spans="1:5" ht="22.9" customHeight="1" x14ac:dyDescent="0.25">
      <c r="A19" s="117">
        <v>2230</v>
      </c>
      <c r="B19" s="118" t="s">
        <v>22</v>
      </c>
    </row>
    <row r="20" spans="1:5" ht="148.35" customHeight="1" x14ac:dyDescent="0.25">
      <c r="A20" s="115"/>
      <c r="B20" s="116" t="s">
        <v>46</v>
      </c>
    </row>
    <row r="21" spans="1:5" ht="22.9" customHeight="1" x14ac:dyDescent="0.25">
      <c r="A21" s="117">
        <v>2240</v>
      </c>
      <c r="B21" s="118" t="s">
        <v>47</v>
      </c>
    </row>
    <row r="22" spans="1:5" ht="135.75" customHeight="1" x14ac:dyDescent="0.25">
      <c r="A22" s="115"/>
      <c r="B22" s="116" t="s">
        <v>48</v>
      </c>
    </row>
    <row r="23" spans="1:5" ht="22.9" customHeight="1" x14ac:dyDescent="0.25">
      <c r="A23" s="117">
        <v>2250</v>
      </c>
      <c r="B23" s="118" t="s">
        <v>24</v>
      </c>
      <c r="E23" s="124"/>
    </row>
    <row r="24" spans="1:5" ht="99.2" customHeight="1" x14ac:dyDescent="0.25">
      <c r="A24" s="115"/>
      <c r="B24" s="116" t="s">
        <v>49</v>
      </c>
    </row>
    <row r="25" spans="1:5" ht="22.9" customHeight="1" x14ac:dyDescent="0.25">
      <c r="A25" s="117">
        <v>2260</v>
      </c>
      <c r="B25" s="118" t="s">
        <v>25</v>
      </c>
    </row>
    <row r="26" spans="1:5" ht="152.65" customHeight="1" x14ac:dyDescent="0.25">
      <c r="A26" s="115"/>
      <c r="B26" s="116" t="s">
        <v>50</v>
      </c>
      <c r="D26" s="125"/>
      <c r="E26" s="125"/>
    </row>
    <row r="27" spans="1:5" ht="22.15" customHeight="1" x14ac:dyDescent="0.25">
      <c r="A27" s="117">
        <v>2270</v>
      </c>
      <c r="B27" s="118" t="s">
        <v>26</v>
      </c>
    </row>
    <row r="28" spans="1:5" ht="34.9" customHeight="1" x14ac:dyDescent="0.25">
      <c r="A28" s="115"/>
      <c r="B28" s="116" t="s">
        <v>51</v>
      </c>
      <c r="D28" s="125"/>
    </row>
    <row r="29" spans="1:5" s="114" customFormat="1" ht="22.9" customHeight="1" x14ac:dyDescent="0.25">
      <c r="A29" s="117">
        <v>2310</v>
      </c>
      <c r="B29" s="118" t="s">
        <v>28</v>
      </c>
    </row>
    <row r="30" spans="1:5" ht="238.35" customHeight="1" x14ac:dyDescent="0.25">
      <c r="A30" s="115"/>
      <c r="B30" s="116" t="s">
        <v>52</v>
      </c>
    </row>
    <row r="31" spans="1:5" s="114" customFormat="1" ht="22.9" customHeight="1" x14ac:dyDescent="0.25">
      <c r="A31" s="117">
        <v>2350</v>
      </c>
      <c r="B31" s="118" t="s">
        <v>29</v>
      </c>
    </row>
    <row r="32" spans="1:5" ht="54" customHeight="1" x14ac:dyDescent="0.25">
      <c r="A32" s="119"/>
      <c r="B32" s="120" t="s">
        <v>53</v>
      </c>
    </row>
    <row r="33" spans="1:2" ht="25.15" customHeight="1" x14ac:dyDescent="0.25">
      <c r="A33" s="110">
        <v>5000</v>
      </c>
      <c r="B33" s="111" t="s">
        <v>30</v>
      </c>
    </row>
    <row r="34" spans="1:2" ht="22.9" customHeight="1" x14ac:dyDescent="0.25">
      <c r="A34" s="112">
        <v>5100</v>
      </c>
      <c r="B34" s="122" t="s">
        <v>54</v>
      </c>
    </row>
    <row r="35" spans="1:2" ht="108.95" customHeight="1" x14ac:dyDescent="0.25">
      <c r="A35" s="115"/>
      <c r="B35" s="123" t="s">
        <v>55</v>
      </c>
    </row>
    <row r="36" spans="1:2" ht="22.9" customHeight="1" x14ac:dyDescent="0.25">
      <c r="A36" s="117">
        <v>5200</v>
      </c>
      <c r="B36" s="118" t="s">
        <v>56</v>
      </c>
    </row>
    <row r="37" spans="1:2" ht="90.75" customHeight="1" x14ac:dyDescent="0.25">
      <c r="A37" s="119"/>
      <c r="B37" s="120" t="s">
        <v>57</v>
      </c>
    </row>
  </sheetData>
  <pageMargins left="0.23611111111111099" right="0.23611111111111099" top="0.74791666666666701" bottom="0.74722222222222201" header="0.51180555555555496" footer="0.31527777777777799"/>
  <pageSetup paperSize="9" scale="80" firstPageNumber="0" orientation="portrait" verticalDpi="300" r:id="rId1"/>
  <headerFooter>
    <oddFooter>&amp;L&amp;"Times New Roman,Regular"&amp;9PKCanot2.pielikums_24022021_PPADizveide</oddFooter>
  </headerFooter>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Budzeta apr</vt:lpstr>
      <vt:lpstr>paskaidrojumi budzetam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Olita Augustovska</dc:creator>
  <dc:description/>
  <cp:lastModifiedBy>Dace Valte-Rancane</cp:lastModifiedBy>
  <cp:revision>2</cp:revision>
  <cp:lastPrinted>2021-02-25T09:46:36Z</cp:lastPrinted>
  <dcterms:created xsi:type="dcterms:W3CDTF">2020-12-28T09:08:43Z</dcterms:created>
  <dcterms:modified xsi:type="dcterms:W3CDTF">2021-02-25T09:46:40Z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